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2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1" activeTab="1"/>
  </bookViews>
  <sheets>
    <sheet name="Rekapitulácia stavby" sheetId="1" state="hidden" r:id="rId2"/>
    <sheet name="RE180719 - Stavebné úprav..." sheetId="2" state="visible" r:id="rId3"/>
  </sheets>
  <definedNames>
    <definedName function="false" hidden="false" localSheetId="1" name="_xlnm.Print_Area" vbProcedure="false">'RE180719 - Stavebné úprav...'!$C$4:$J$76;'RE180719 - Stavebné úprav...'!$C$82:$J$109;'RE180719 - Stavebné úprav...'!$C$115:$K$283</definedName>
    <definedName function="false" hidden="false" localSheetId="1" name="_xlnm.Print_Titles" vbProcedure="false">'RE180719 - Stavebné úprav...'!$125:$125</definedName>
    <definedName function="false" hidden="true" localSheetId="1" name="_xlnm._FilterDatabase" vbProcedure="false">'RE180719 - Stavebné úprav...'!$C$125:$K$283</definedName>
    <definedName function="false" hidden="false" localSheetId="0" name="_xlnm.Print_Area" vbProcedure="false">'Rekapitulácia stavby'!$D$4:$AO$76;'Rekapitulácia stavby'!$C$82:$AQ$96</definedName>
    <definedName function="false" hidden="false" localSheetId="0" name="_xlnm.Print_Titles" vbProcedure="false">'Rekapitulácia stavby'!$92:$92</definedName>
    <definedName function="false" hidden="false" localSheetId="0" name="_xlnm.Print_Area" vbProcedure="false">'Rekapitulácia stavby'!$D$4:$AO$76,'Rekapitulácia stavby'!$C$82:$AQ$96</definedName>
    <definedName function="false" hidden="false" localSheetId="0" name="_xlnm.Print_Titles" vbProcedure="false">'Rekapitulácia stavby'!$92:$92</definedName>
    <definedName function="false" hidden="false" localSheetId="1" name="_xlnm.Print_Area" vbProcedure="false">'RE180719 - Stavebné úprav...'!$C$4:$J$76,'RE180719 - Stavebné úprav...'!$C$82:$J$109,'RE180719 - Stavebné úprav...'!$C$115:$K$283</definedName>
    <definedName function="false" hidden="false" localSheetId="1" name="_xlnm.Print_Titles" vbProcedure="false">'RE180719 - Stavebné úprav...'!$125:$125</definedName>
    <definedName function="false" hidden="false" localSheetId="1" name="_xlnm._FilterDatabase" vbProcedure="false">'RE180719 - Stavebné úprav...'!$C$125:$K$283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<sst xmlns="http://schemas.openxmlformats.org/spreadsheetml/2006/main" count="1845" uniqueCount="491">
  <si>
    <t xml:space="preserve">Export Komplet</t>
  </si>
  <si>
    <t xml:space="preserve">2.0</t>
  </si>
  <si>
    <t xml:space="preserve">False</t>
  </si>
  <si>
    <t xml:space="preserve">{15b162ff-b5fa-4591-9ffc-8a233a705c61}</t>
  </si>
  <si>
    <t xml:space="preserve">&gt;&gt;  skryté stĺpce  &lt;&lt;</t>
  </si>
  <si>
    <t xml:space="preserve">0,001</t>
  </si>
  <si>
    <t xml:space="preserve">20</t>
  </si>
  <si>
    <t xml:space="preserve">REKAPITULÁCIA STAVBY</t>
  </si>
  <si>
    <t xml:space="preserve">v ---  nižšie sa nachádzajú doplnkové a pomocné údaje k zostavám  --- v</t>
  </si>
  <si>
    <t xml:space="preserve">Návod na vyplnenie</t>
  </si>
  <si>
    <t xml:space="preserve">Kód:</t>
  </si>
  <si>
    <t xml:space="preserve">RE180719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</si>
  <si>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</si>
  <si>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 xml:space="preserve">Stavba:</t>
  </si>
  <si>
    <t xml:space="preserve">Stavebné úpravy na Základnej škole</t>
  </si>
  <si>
    <t xml:space="preserve">JKSO:</t>
  </si>
  <si>
    <t xml:space="preserve">KS:</t>
  </si>
  <si>
    <t xml:space="preserve">Miesto:</t>
  </si>
  <si>
    <t xml:space="preserve">Tvrdomestice</t>
  </si>
  <si>
    <t xml:space="preserve">Dátum:</t>
  </si>
  <si>
    <t xml:space="preserve">18. 7. 2019</t>
  </si>
  <si>
    <t xml:space="preserve">Objednávateľ:</t>
  </si>
  <si>
    <t xml:space="preserve">IČO:</t>
  </si>
  <si>
    <t xml:space="preserve">Obec Tvrdomestice</t>
  </si>
  <si>
    <t xml:space="preserve">IČ DPH:</t>
  </si>
  <si>
    <t xml:space="preserve">Zhotoviteľ:</t>
  </si>
  <si>
    <t xml:space="preserve">Vyplň údaj</t>
  </si>
  <si>
    <t xml:space="preserve">Projektant:</t>
  </si>
  <si>
    <t xml:space="preserve">Ing. Jozef Katrák</t>
  </si>
  <si>
    <t xml:space="preserve">True</t>
  </si>
  <si>
    <t xml:space="preserve">0,01</t>
  </si>
  <si>
    <t xml:space="preserve">Spracovateľ:</t>
  </si>
  <si>
    <t xml:space="preserve"> </t>
  </si>
  <si>
    <t xml:space="preserve">Poznámka:</t>
  </si>
  <si>
    <t xml:space="preserve">Cena bez DPH</t>
  </si>
  <si>
    <t xml:space="preserve">Sadzba dane</t>
  </si>
  <si>
    <t xml:space="preserve">Základ dane</t>
  </si>
  <si>
    <t xml:space="preserve">Výška dane</t>
  </si>
  <si>
    <t xml:space="preserve">DPH</t>
  </si>
  <si>
    <t xml:space="preserve">základná</t>
  </si>
  <si>
    <t xml:space="preserve">znížená</t>
  </si>
  <si>
    <t xml:space="preserve">zákl. prenesená</t>
  </si>
  <si>
    <t xml:space="preserve">zníž. prenesená</t>
  </si>
  <si>
    <t xml:space="preserve">nulová</t>
  </si>
  <si>
    <t xml:space="preserve">Cena s DPH</t>
  </si>
  <si>
    <t xml:space="preserve">v</t>
  </si>
  <si>
    <t xml:space="preserve">EUR</t>
  </si>
  <si>
    <t xml:space="preserve">Projektant</t>
  </si>
  <si>
    <t xml:space="preserve">Spracovateľ</t>
  </si>
  <si>
    <t xml:space="preserve">Dátum a podpis:</t>
  </si>
  <si>
    <t xml:space="preserve">Pečiatka</t>
  </si>
  <si>
    <t xml:space="preserve">Objednávateľ</t>
  </si>
  <si>
    <t xml:space="preserve">Zhotoviteľ</t>
  </si>
  <si>
    <t xml:space="preserve">REKAPITULÁCIA OBJEKTOV STAVBY</t>
  </si>
  <si>
    <t xml:space="preserve">Informatívne údaje z listov zákaziek</t>
  </si>
  <si>
    <t xml:space="preserve">Kód</t>
  </si>
  <si>
    <t xml:space="preserve">Popis</t>
  </si>
  <si>
    <t xml:space="preserve">Cena bez DPH [EUR]</t>
  </si>
  <si>
    <t xml:space="preserve">Cena s DPH [EUR]</t>
  </si>
  <si>
    <t xml:space="preserve">Typ</t>
  </si>
  <si>
    <t xml:space="preserve">z toho Ostat._x000D_
náklady [EUR]</t>
  </si>
  <si>
    <t xml:space="preserve">DPH [EUR]</t>
  </si>
  <si>
    <t xml:space="preserve">Normohodiny [h]</t>
  </si>
  <si>
    <t xml:space="preserve">DPH základná [EUR]</t>
  </si>
  <si>
    <t xml:space="preserve">DPH znížená [EUR]</t>
  </si>
  <si>
    <t xml:space="preserve">DPH základná prenesená_x000D_
[EUR]</t>
  </si>
  <si>
    <t xml:space="preserve">DPH znížená prenesená_x000D_
[EUR]</t>
  </si>
  <si>
    <t xml:space="preserve">Základňa_x000D_
DPH základná</t>
  </si>
  <si>
    <t xml:space="preserve">Základňa_x000D_
DPH znížená</t>
  </si>
  <si>
    <t xml:space="preserve">Základňa_x000D_
DPH zákl. prenesená</t>
  </si>
  <si>
    <t xml:space="preserve">Základňa_x000D_
DPH zníž. prenesená</t>
  </si>
  <si>
    <t xml:space="preserve">Základňa_x000D_
DPH nulová</t>
  </si>
  <si>
    <t xml:space="preserve">Náklady z rozpočtov</t>
  </si>
  <si>
    <t xml:space="preserve">D</t>
  </si>
  <si>
    <t xml:space="preserve">0</t>
  </si>
  <si>
    <t xml:space="preserve">IMPORT</t>
  </si>
  <si>
    <t xml:space="preserve">{00000000-0000-0000-0000-000000000000}</t>
  </si>
  <si>
    <t xml:space="preserve">/</t>
  </si>
  <si>
    <t xml:space="preserve">STA</t>
  </si>
  <si>
    <t xml:space="preserve">1</t>
  </si>
  <si>
    <t xml:space="preserve">###NOINSERT###</t>
  </si>
  <si>
    <t xml:space="preserve">KRYCÍ LIST ROZPOČTU</t>
  </si>
  <si>
    <t xml:space="preserve">REKAPITULÁCIA ROZPOČTU</t>
  </si>
  <si>
    <t xml:space="preserve">Kód dielu - Popis</t>
  </si>
  <si>
    <t xml:space="preserve">Cena celkom [EUR]</t>
  </si>
  <si>
    <t xml:space="preserve">Náklady z rozpočtu</t>
  </si>
  <si>
    <t xml:space="preserve">-1</t>
  </si>
  <si>
    <t xml:space="preserve">HSV - Práce a dodávky HSV</t>
  </si>
  <si>
    <t xml:space="preserve">    3 - Zvislé a kompletné konštrukcie</t>
  </si>
  <si>
    <t xml:space="preserve">    4 - Vodorovné konštrukcie</t>
  </si>
  <si>
    <t xml:space="preserve">    6 - Úpravy povrchov, podlahy, osadenie</t>
  </si>
  <si>
    <t xml:space="preserve">    9 - Ostatné konštrukcie a práce-búranie</t>
  </si>
  <si>
    <t xml:space="preserve">    9.1 - Rampa</t>
  </si>
  <si>
    <t xml:space="preserve">    99 - Presun hmôt HSV</t>
  </si>
  <si>
    <t xml:space="preserve">PSV - Práce a dodávky PSV</t>
  </si>
  <si>
    <t xml:space="preserve">    764 - Konštrukcie klampiarske</t>
  </si>
  <si>
    <t xml:space="preserve">    766 - Konštrukcie stolárske</t>
  </si>
  <si>
    <t xml:space="preserve">    771 - Podlahy z dlaždíc</t>
  </si>
  <si>
    <t xml:space="preserve">    776 - Podlahy povlakové</t>
  </si>
  <si>
    <t xml:space="preserve">    783 - Dokončovacie práce - nátery</t>
  </si>
  <si>
    <t xml:space="preserve">    784 - Dokončovacie práce - maľby</t>
  </si>
  <si>
    <t xml:space="preserve">ROZPOČET</t>
  </si>
  <si>
    <t xml:space="preserve">PČ</t>
  </si>
  <si>
    <t xml:space="preserve">MJ</t>
  </si>
  <si>
    <t xml:space="preserve">Množstvo</t>
  </si>
  <si>
    <t xml:space="preserve">J.cena [EUR]</t>
  </si>
  <si>
    <t xml:space="preserve">Cenová sústava</t>
  </si>
  <si>
    <t xml:space="preserve">J. Nh [h]</t>
  </si>
  <si>
    <t xml:space="preserve">Nh celkom [h]</t>
  </si>
  <si>
    <t xml:space="preserve">J. hmotnosť [t]</t>
  </si>
  <si>
    <t xml:space="preserve">Hmotnosť celkom [t]</t>
  </si>
  <si>
    <t xml:space="preserve">J. suť [t]</t>
  </si>
  <si>
    <t xml:space="preserve">Suť Celkom [t]</t>
  </si>
  <si>
    <t xml:space="preserve">HSV</t>
  </si>
  <si>
    <t xml:space="preserve">Práce a dodávky HSV</t>
  </si>
  <si>
    <t xml:space="preserve">ROZPOCET</t>
  </si>
  <si>
    <t xml:space="preserve">3</t>
  </si>
  <si>
    <t xml:space="preserve">Zvislé a kompletné konštrukcie</t>
  </si>
  <si>
    <t xml:space="preserve">K</t>
  </si>
  <si>
    <t xml:space="preserve">310239211</t>
  </si>
  <si>
    <t xml:space="preserve">Zamurovanie otvoru s plochou nad 1 do 4m2 v murive nadzákladného tehlami na maltu vápennocementovú</t>
  </si>
  <si>
    <t xml:space="preserve">m3</t>
  </si>
  <si>
    <t xml:space="preserve">4</t>
  </si>
  <si>
    <t xml:space="preserve">2</t>
  </si>
  <si>
    <t xml:space="preserve">97834060</t>
  </si>
  <si>
    <t xml:space="preserve">VV</t>
  </si>
  <si>
    <t xml:space="preserve">0,8*2,1*0,2</t>
  </si>
  <si>
    <t xml:space="preserve">2,4*1,8*0,45*2</t>
  </si>
  <si>
    <t xml:space="preserve">Súčet</t>
  </si>
  <si>
    <t xml:space="preserve">311275801</t>
  </si>
  <si>
    <t xml:space="preserve">Murivo nosné (m3) z tvárnic hr. 250 mm P2-440 PDK, na MVC a lepidlo</t>
  </si>
  <si>
    <t xml:space="preserve">1875838574</t>
  </si>
  <si>
    <t xml:space="preserve">3,0*3,2*0,25</t>
  </si>
  <si>
    <t xml:space="preserve">-1,05*3,25*0,25</t>
  </si>
  <si>
    <t xml:space="preserve">312273121</t>
  </si>
  <si>
    <t xml:space="preserve">Murivo výplňové (m3) z tvárnic hr. 450 mm P2-350 PDK  na MVC </t>
  </si>
  <si>
    <t xml:space="preserve">-379267023</t>
  </si>
  <si>
    <t xml:space="preserve">2,4*3,2*0,45-1,05*3,25*0,45</t>
  </si>
  <si>
    <t xml:space="preserve">312273531</t>
  </si>
  <si>
    <t xml:space="preserve">Murivo výplňové (m3) z tvárnic hr. 250 mm P2-500 PD, na MVC </t>
  </si>
  <si>
    <t xml:space="preserve">580696076</t>
  </si>
  <si>
    <t xml:space="preserve">-1,05*2,0*0,25</t>
  </si>
  <si>
    <t xml:space="preserve">5</t>
  </si>
  <si>
    <t xml:space="preserve">317161252</t>
  </si>
  <si>
    <t xml:space="preserve">Preklad keramický plochý šírky 115 mm, výšky 71 mm, dĺžky 1250 mm</t>
  </si>
  <si>
    <t xml:space="preserve">ks</t>
  </si>
  <si>
    <t xml:space="preserve">744603384</t>
  </si>
  <si>
    <t xml:space="preserve">6</t>
  </si>
  <si>
    <t xml:space="preserve">317161253</t>
  </si>
  <si>
    <t xml:space="preserve">Preklad keramický plochý šírky 115 mm, výšky 71 mm, dĺžky 1500 mm</t>
  </si>
  <si>
    <t xml:space="preserve">-1474487750</t>
  </si>
  <si>
    <t xml:space="preserve">7</t>
  </si>
  <si>
    <t xml:space="preserve">3173214PC</t>
  </si>
  <si>
    <t xml:space="preserve">Obetónovanie prekladov z IPE betónom  tr. C 25/30</t>
  </si>
  <si>
    <t xml:space="preserve">145755648</t>
  </si>
  <si>
    <t xml:space="preserve">3,8*0,3*0,35*2</t>
  </si>
  <si>
    <t xml:space="preserve">8</t>
  </si>
  <si>
    <t xml:space="preserve">317944315</t>
  </si>
  <si>
    <t xml:space="preserve">Valcované nosníky dodatočne osadzované do pripravených otvorov bez zamurovania hláv č.24 a viac</t>
  </si>
  <si>
    <t xml:space="preserve">t</t>
  </si>
  <si>
    <t xml:space="preserve">-427520124</t>
  </si>
  <si>
    <t xml:space="preserve">9</t>
  </si>
  <si>
    <t xml:space="preserve">M</t>
  </si>
  <si>
    <t xml:space="preserve">1348263500</t>
  </si>
  <si>
    <t xml:space="preserve">Tyče oceľové prierezu IPE DN 300 mm, ozn. 11 373, podľa EN ISO S235JRG1</t>
  </si>
  <si>
    <t xml:space="preserve">-1425685411</t>
  </si>
  <si>
    <t xml:space="preserve">0,66*1,05 'Přepočítané koeficientom množstva</t>
  </si>
  <si>
    <t xml:space="preserve">10</t>
  </si>
  <si>
    <t xml:space="preserve">342273150</t>
  </si>
  <si>
    <t xml:space="preserve">Priečky z tvárnic hr. 150 mm P2-500 hladkých, na MVC a lepidlo </t>
  </si>
  <si>
    <t xml:space="preserve">m2</t>
  </si>
  <si>
    <t xml:space="preserve">-665778235</t>
  </si>
  <si>
    <t xml:space="preserve">3,0*3,25*2</t>
  </si>
  <si>
    <t xml:space="preserve">-0,8*2,0*2</t>
  </si>
  <si>
    <t xml:space="preserve">11</t>
  </si>
  <si>
    <t xml:space="preserve">349231821</t>
  </si>
  <si>
    <t xml:space="preserve">Primurovka ostenia  z tehál š.  nad 150 do 300 mm</t>
  </si>
  <si>
    <t xml:space="preserve">-1453748679</t>
  </si>
  <si>
    <t xml:space="preserve">0,45*1,8*12</t>
  </si>
  <si>
    <t xml:space="preserve">Vodorovné konštrukcie</t>
  </si>
  <si>
    <t xml:space="preserve">12</t>
  </si>
  <si>
    <t xml:space="preserve">4113875PC</t>
  </si>
  <si>
    <t xml:space="preserve">Betónový podklad 400x300x100 mm, z bet. C 20/25, vrátane debnenia, oddebnenia a výstuže (pod oceľ. nosníky)</t>
  </si>
  <si>
    <t xml:space="preserve">475955337</t>
  </si>
  <si>
    <t xml:space="preserve">Úpravy povrchov, podlahy, osadenie</t>
  </si>
  <si>
    <t xml:space="preserve">13</t>
  </si>
  <si>
    <t xml:space="preserve">6124259PC</t>
  </si>
  <si>
    <t xml:space="preserve">Omietka vápenná ostenia okenného alebo dverného štuková, vrátane maľby</t>
  </si>
  <si>
    <t xml:space="preserve">2042177249</t>
  </si>
  <si>
    <t xml:space="preserve">0,85*1,8*12</t>
  </si>
  <si>
    <t xml:space="preserve">(2,65*2+3,0)*0,3*2</t>
  </si>
  <si>
    <t xml:space="preserve">(2,0*2+0,8)*0,3</t>
  </si>
  <si>
    <t xml:space="preserve">14</t>
  </si>
  <si>
    <t xml:space="preserve">612460121</t>
  </si>
  <si>
    <t xml:space="preserve">Príprava vnútorného podkladu stien penetráciou základnou</t>
  </si>
  <si>
    <t xml:space="preserve">-445137765</t>
  </si>
  <si>
    <t xml:space="preserve">15</t>
  </si>
  <si>
    <t xml:space="preserve">612460253</t>
  </si>
  <si>
    <t xml:space="preserve">Vnútorná omietka stien vápennocementová štuková (jemná), hr. 5 mm</t>
  </si>
  <si>
    <t xml:space="preserve">1611820580</t>
  </si>
  <si>
    <t xml:space="preserve">16</t>
  </si>
  <si>
    <t xml:space="preserve">612481119</t>
  </si>
  <si>
    <t xml:space="preserve">Potiahnutie vnútorných stien sklotextílnou mriežkou s celoplošným prilepením</t>
  </si>
  <si>
    <t xml:space="preserve">-1535429590</t>
  </si>
  <si>
    <t xml:space="preserve">0,9*2,1*2</t>
  </si>
  <si>
    <t xml:space="preserve">3,0*3,2*6-(0,8*2,0*2+1,0*3,25*2)</t>
  </si>
  <si>
    <t xml:space="preserve">2,4*1,8*2</t>
  </si>
  <si>
    <t xml:space="preserve">2,4*3,25-1,0*3,25</t>
  </si>
  <si>
    <t xml:space="preserve">17</t>
  </si>
  <si>
    <t xml:space="preserve">622460121</t>
  </si>
  <si>
    <t xml:space="preserve">Príprava vonkajšieho podkladu stien penetráciou základnou</t>
  </si>
  <si>
    <t xml:space="preserve">-1553275613</t>
  </si>
  <si>
    <t xml:space="preserve">18</t>
  </si>
  <si>
    <t xml:space="preserve">622464222</t>
  </si>
  <si>
    <t xml:space="preserve">Vonkajšia omietka stien tenkovrstvová silikátová, škrabaná, hr. 2 mm </t>
  </si>
  <si>
    <t xml:space="preserve">-1229698631</t>
  </si>
  <si>
    <t xml:space="preserve">19</t>
  </si>
  <si>
    <t xml:space="preserve">622481119</t>
  </si>
  <si>
    <t xml:space="preserve">Potiahnutie vonkajších stien sklotextílnou mriežkou s celoplošným prilepením</t>
  </si>
  <si>
    <t xml:space="preserve">1506114057</t>
  </si>
  <si>
    <t xml:space="preserve">632477213</t>
  </si>
  <si>
    <t xml:space="preserve">Samonivelizačná podl. hmota , vnútorné použitie, hr. 5 mm</t>
  </si>
  <si>
    <t xml:space="preserve">-1052630391</t>
  </si>
  <si>
    <t xml:space="preserve">21</t>
  </si>
  <si>
    <t xml:space="preserve">642942111</t>
  </si>
  <si>
    <t xml:space="preserve">Osadenie oceľovej dverovej zárubne alebo rámu, plochy otvoru do 2,5 m2</t>
  </si>
  <si>
    <t xml:space="preserve">2078514368</t>
  </si>
  <si>
    <t xml:space="preserve">22</t>
  </si>
  <si>
    <t xml:space="preserve">5533198500</t>
  </si>
  <si>
    <t xml:space="preserve">Zárubňa oceľová CgU 80x197cm </t>
  </si>
  <si>
    <t xml:space="preserve">-1852194122</t>
  </si>
  <si>
    <t xml:space="preserve">Ostatné konštrukcie a práce-búranie</t>
  </si>
  <si>
    <t xml:space="preserve">23</t>
  </si>
  <si>
    <t xml:space="preserve">941955003</t>
  </si>
  <si>
    <t xml:space="preserve">Lešenie ľahké pracovné pomocné s výškou lešeňovej podlahy nad 1,90 do 2,50 m</t>
  </si>
  <si>
    <t xml:space="preserve">-809252375</t>
  </si>
  <si>
    <t xml:space="preserve">3,4*1,0*6</t>
  </si>
  <si>
    <t xml:space="preserve">3,0*1,0*6</t>
  </si>
  <si>
    <t xml:space="preserve">24</t>
  </si>
  <si>
    <t xml:space="preserve">952901111</t>
  </si>
  <si>
    <t xml:space="preserve">Vyčistenie budov pri výške podlaží do 4m</t>
  </si>
  <si>
    <t xml:space="preserve">1469565031</t>
  </si>
  <si>
    <t xml:space="preserve">25</t>
  </si>
  <si>
    <t xml:space="preserve">962031132</t>
  </si>
  <si>
    <t xml:space="preserve">Búranie priečok z tehál pálených, plných alebo dutých hr. do 150 mm,  -0,19600t</t>
  </si>
  <si>
    <t xml:space="preserve">2019472384</t>
  </si>
  <si>
    <t xml:space="preserve">3,0*3,2</t>
  </si>
  <si>
    <t xml:space="preserve">-0,8*2,0</t>
  </si>
  <si>
    <t xml:space="preserve">26</t>
  </si>
  <si>
    <t xml:space="preserve">962032231</t>
  </si>
  <si>
    <t xml:space="preserve">Búranie muriva nadzákladového z tehál pálených, vápenopieskových,cementových na maltu,  -1,90500t</t>
  </si>
  <si>
    <t xml:space="preserve">-1741789282</t>
  </si>
  <si>
    <t xml:space="preserve">3,0*3,0*0,3*2</t>
  </si>
  <si>
    <t xml:space="preserve">27</t>
  </si>
  <si>
    <t xml:space="preserve">968061115</t>
  </si>
  <si>
    <t xml:space="preserve">Demontáž okien drevených s rámom, 1 bm obvodu - 0,008t</t>
  </si>
  <si>
    <t xml:space="preserve">m</t>
  </si>
  <si>
    <t xml:space="preserve">625284668</t>
  </si>
  <si>
    <t xml:space="preserve">(2,4+1,8)*2*9</t>
  </si>
  <si>
    <t xml:space="preserve">28</t>
  </si>
  <si>
    <t xml:space="preserve">968061125</t>
  </si>
  <si>
    <t xml:space="preserve">Vyvesenie dreveného dverného krídla do suti plochy do 2 m2, -0,02400t</t>
  </si>
  <si>
    <t xml:space="preserve">804567595</t>
  </si>
  <si>
    <t xml:space="preserve">29</t>
  </si>
  <si>
    <t xml:space="preserve">968071116</t>
  </si>
  <si>
    <t xml:space="preserve">Demontáž dverí kovových vchodových, 1 bm obvodu - 0,005t</t>
  </si>
  <si>
    <t xml:space="preserve">737214652</t>
  </si>
  <si>
    <t xml:space="preserve">(2,4+3,2)*2</t>
  </si>
  <si>
    <t xml:space="preserve">30</t>
  </si>
  <si>
    <t xml:space="preserve">968072455</t>
  </si>
  <si>
    <t xml:space="preserve">Vybúranie kovových dverových zárubní plochy do 2 m2,  -0,07600t</t>
  </si>
  <si>
    <t xml:space="preserve">-1958222778</t>
  </si>
  <si>
    <t xml:space="preserve">0,8*2,0*3</t>
  </si>
  <si>
    <t xml:space="preserve">31</t>
  </si>
  <si>
    <t xml:space="preserve">971033641</t>
  </si>
  <si>
    <t xml:space="preserve">Vybúranie otvorov v murive tehl. plochy do 4 m2 hr.do 300 mm,  -1,87500t</t>
  </si>
  <si>
    <t xml:space="preserve">1399465748</t>
  </si>
  <si>
    <t xml:space="preserve">0,9*2,1*0,3</t>
  </si>
  <si>
    <t xml:space="preserve">32</t>
  </si>
  <si>
    <t xml:space="preserve">979081111</t>
  </si>
  <si>
    <t xml:space="preserve">Odvoz sutiny a vybúraných hmôt na skládku do 1 km</t>
  </si>
  <si>
    <t xml:space="preserve">-2104932814</t>
  </si>
  <si>
    <t xml:space="preserve">33</t>
  </si>
  <si>
    <t xml:space="preserve">979081121</t>
  </si>
  <si>
    <t xml:space="preserve">Odvoz sutiny a vybúraných hmôt na skládku za každý ďalší 1 km</t>
  </si>
  <si>
    <t xml:space="preserve">1753107022</t>
  </si>
  <si>
    <t xml:space="preserve">14,452*29 'Přepočítané koeficientom množstva</t>
  </si>
  <si>
    <t xml:space="preserve">34</t>
  </si>
  <si>
    <t xml:space="preserve">979089012</t>
  </si>
  <si>
    <t xml:space="preserve">Poplatok za skladovanie - betón, tehly, dlaždice (17 01 ), ostatné</t>
  </si>
  <si>
    <t xml:space="preserve">-1609313778</t>
  </si>
  <si>
    <t xml:space="preserve">35</t>
  </si>
  <si>
    <t xml:space="preserve">HZS 01</t>
  </si>
  <si>
    <t xml:space="preserve">Sekacie a búracie práce </t>
  </si>
  <si>
    <t xml:space="preserve">hod</t>
  </si>
  <si>
    <t xml:space="preserve">-422976796</t>
  </si>
  <si>
    <t xml:space="preserve">9.1</t>
  </si>
  <si>
    <t xml:space="preserve">Rampa</t>
  </si>
  <si>
    <t xml:space="preserve">36</t>
  </si>
  <si>
    <t xml:space="preserve">113106611</t>
  </si>
  <si>
    <t xml:space="preserve">Rozoberanie zámkovej dlažby všetkých druhov v ploche do 20 m2,  -0,2600 t</t>
  </si>
  <si>
    <t xml:space="preserve">876032761</t>
  </si>
  <si>
    <t xml:space="preserve">1,0*1,2</t>
  </si>
  <si>
    <t xml:space="preserve">37</t>
  </si>
  <si>
    <t xml:space="preserve">130201001</t>
  </si>
  <si>
    <t xml:space="preserve">Odkop zeminy  v horn. tr.3 ručne</t>
  </si>
  <si>
    <t xml:space="preserve">-2043241525</t>
  </si>
  <si>
    <t xml:space="preserve">1,0*1,2*0,2</t>
  </si>
  <si>
    <t xml:space="preserve">38</t>
  </si>
  <si>
    <t xml:space="preserve">162201101</t>
  </si>
  <si>
    <t xml:space="preserve">Vodorovné premiestnenie výkopku z horniny 1-4 do 20m</t>
  </si>
  <si>
    <t xml:space="preserve">227784326</t>
  </si>
  <si>
    <t xml:space="preserve">39</t>
  </si>
  <si>
    <t xml:space="preserve">167101100</t>
  </si>
  <si>
    <t xml:space="preserve">Nakladanie výkopku tr.1-4 ručne</t>
  </si>
  <si>
    <t xml:space="preserve">-1177786125</t>
  </si>
  <si>
    <t xml:space="preserve">40</t>
  </si>
  <si>
    <t xml:space="preserve">631315611</t>
  </si>
  <si>
    <t xml:space="preserve">Mazanina z betónu prostého (m3) tr. C 16/20 hr.nad 120 do 240 mm</t>
  </si>
  <si>
    <t xml:space="preserve">-1227834436</t>
  </si>
  <si>
    <t xml:space="preserve">1,0*1,5*0,2</t>
  </si>
  <si>
    <t xml:space="preserve">41</t>
  </si>
  <si>
    <t xml:space="preserve">6313191PC</t>
  </si>
  <si>
    <t xml:space="preserve">Príplatok za spádovanie</t>
  </si>
  <si>
    <t xml:space="preserve">471567626</t>
  </si>
  <si>
    <t xml:space="preserve">42</t>
  </si>
  <si>
    <t xml:space="preserve">631351101</t>
  </si>
  <si>
    <t xml:space="preserve">Debnenie stien, rýh a otvorov v podlahách zhotovenie</t>
  </si>
  <si>
    <t xml:space="preserve">-341850569</t>
  </si>
  <si>
    <t xml:space="preserve">1,5*0,2</t>
  </si>
  <si>
    <t xml:space="preserve">43</t>
  </si>
  <si>
    <t xml:space="preserve">631351102</t>
  </si>
  <si>
    <t xml:space="preserve">Debnenie stien, rýh a otvorov v podlahách odstránenie</t>
  </si>
  <si>
    <t xml:space="preserve">25321084</t>
  </si>
  <si>
    <t xml:space="preserve">44</t>
  </si>
  <si>
    <t xml:space="preserve">631362411</t>
  </si>
  <si>
    <t xml:space="preserve">Výstuž mazanín z betónov (z kameniva) a z ľahkých betónov zo sietí KARI, priemer drôtu 5/5 mm, veľkosť oka 100x100 mm</t>
  </si>
  <si>
    <t xml:space="preserve">162553727</t>
  </si>
  <si>
    <t xml:space="preserve">45</t>
  </si>
  <si>
    <t xml:space="preserve">631571003</t>
  </si>
  <si>
    <t xml:space="preserve">Násyp zo štrkopiesku 0-32 (pre spevnenie podkladu)</t>
  </si>
  <si>
    <t xml:space="preserve">-1399704080</t>
  </si>
  <si>
    <t xml:space="preserve">1,0*1,2*0,15</t>
  </si>
  <si>
    <t xml:space="preserve">46</t>
  </si>
  <si>
    <t xml:space="preserve">771576109</t>
  </si>
  <si>
    <t xml:space="preserve">Montáž podláh z dlaždíc keramických do tmelu flexibilného mrazuvzdorného </t>
  </si>
  <si>
    <t xml:space="preserve">-1684382925</t>
  </si>
  <si>
    <t xml:space="preserve">47</t>
  </si>
  <si>
    <t xml:space="preserve">5978650PC</t>
  </si>
  <si>
    <t xml:space="preserve">Dlažba keramická exterierová , protišmyková</t>
  </si>
  <si>
    <t xml:space="preserve">2146654356</t>
  </si>
  <si>
    <t xml:space="preserve">1,5*1,1 'Přepočítané koeficientom množstva</t>
  </si>
  <si>
    <t xml:space="preserve">99</t>
  </si>
  <si>
    <t xml:space="preserve">Presun hmôt HSV</t>
  </si>
  <si>
    <t xml:space="preserve">48</t>
  </si>
  <si>
    <t xml:space="preserve">999281111.</t>
  </si>
  <si>
    <t xml:space="preserve">Presun hmôt pre opravy a údržbu objektov vrátane vonkajších plášťov výšky do 25 m</t>
  </si>
  <si>
    <t xml:space="preserve">949290250</t>
  </si>
  <si>
    <t xml:space="preserve">PSV</t>
  </si>
  <si>
    <t xml:space="preserve">Práce a dodávky PSV</t>
  </si>
  <si>
    <t xml:space="preserve">764</t>
  </si>
  <si>
    <t xml:space="preserve">Konštrukcie klampiarske</t>
  </si>
  <si>
    <t xml:space="preserve">49</t>
  </si>
  <si>
    <t xml:space="preserve">764410750</t>
  </si>
  <si>
    <t xml:space="preserve">Oplechovanie parapetov z hliníkového farebného Al plechu, vrátane rohov r.š. 330 mm</t>
  </si>
  <si>
    <t xml:space="preserve">1446061794</t>
  </si>
  <si>
    <t xml:space="preserve">2,0*7</t>
  </si>
  <si>
    <t xml:space="preserve">50</t>
  </si>
  <si>
    <t xml:space="preserve">764410850</t>
  </si>
  <si>
    <t xml:space="preserve">Demontáž oplechovania parapetov rš od 100 do 330 mm,  -0,00135t</t>
  </si>
  <si>
    <t xml:space="preserve">412272899</t>
  </si>
  <si>
    <t xml:space="preserve">2,4*9</t>
  </si>
  <si>
    <t xml:space="preserve">51</t>
  </si>
  <si>
    <t xml:space="preserve">998764202</t>
  </si>
  <si>
    <t xml:space="preserve">Presun hmôt pre konštrukcie klampiarske v objektoch výšky nad 6 do 12 m</t>
  </si>
  <si>
    <t xml:space="preserve">%</t>
  </si>
  <si>
    <t xml:space="preserve">-412760711</t>
  </si>
  <si>
    <t xml:space="preserve">766</t>
  </si>
  <si>
    <t xml:space="preserve">Konštrukcie stolárske</t>
  </si>
  <si>
    <t xml:space="preserve">52</t>
  </si>
  <si>
    <t xml:space="preserve">766621081</t>
  </si>
  <si>
    <t xml:space="preserve">Montáž okna plastového na PUR penu</t>
  </si>
  <si>
    <t xml:space="preserve">59473492</t>
  </si>
  <si>
    <t xml:space="preserve">(2,0+1,8)*2*7</t>
  </si>
  <si>
    <t xml:space="preserve">53</t>
  </si>
  <si>
    <t xml:space="preserve">61141242PC</t>
  </si>
  <si>
    <t xml:space="preserve">Plastové okno štvordielne 2000x1800 mm, izolačné trojsklo, farba biela</t>
  </si>
  <si>
    <t xml:space="preserve">-1784228890</t>
  </si>
  <si>
    <t xml:space="preserve">54</t>
  </si>
  <si>
    <t xml:space="preserve">766641161</t>
  </si>
  <si>
    <t xml:space="preserve">Montáž dverí plastových, vchodových, 1 m obvodu dverí</t>
  </si>
  <si>
    <t xml:space="preserve">1906134688</t>
  </si>
  <si>
    <t xml:space="preserve">(1,0+3,25)*2*2</t>
  </si>
  <si>
    <t xml:space="preserve">55</t>
  </si>
  <si>
    <t xml:space="preserve">61141242PC2</t>
  </si>
  <si>
    <t xml:space="preserve">Plastové dvere vchodové 1000x2000 mm, s nadsvetlíkom1000x1300 mm, izolačné trojsklo, farba biela</t>
  </si>
  <si>
    <t xml:space="preserve">-1668600208</t>
  </si>
  <si>
    <t xml:space="preserve">56</t>
  </si>
  <si>
    <t xml:space="preserve">61141242PC3</t>
  </si>
  <si>
    <t xml:space="preserve">Plastové dvere vnútorné 1000x2000 mm, s nadsvetlíkom1000x1300 mm, izolačné trojsklo, farba biela</t>
  </si>
  <si>
    <t xml:space="preserve">174773780</t>
  </si>
  <si>
    <t xml:space="preserve">57</t>
  </si>
  <si>
    <t xml:space="preserve">766662112</t>
  </si>
  <si>
    <t xml:space="preserve">Montáž dverového krídla otočného jednokrídlového poldrážkového, do existujúcej zárubne, vrátane kovania</t>
  </si>
  <si>
    <t xml:space="preserve">-418368167</t>
  </si>
  <si>
    <t xml:space="preserve">58</t>
  </si>
  <si>
    <t xml:space="preserve">5491502040</t>
  </si>
  <si>
    <t xml:space="preserve">Kovanie - 2x kľučka, povrch nerez brúsený, 2x rozeta BB, FAB</t>
  </si>
  <si>
    <t xml:space="preserve">1879271027</t>
  </si>
  <si>
    <t xml:space="preserve">59</t>
  </si>
  <si>
    <t xml:space="preserve">6117103113</t>
  </si>
  <si>
    <t xml:space="preserve">Dvere vnútorné jednokrídlové, výplň papierová voština, povrch CPL laminát M10, mechanicky odolné plné, šírka 600-900 mm</t>
  </si>
  <si>
    <t xml:space="preserve">-555452409</t>
  </si>
  <si>
    <t xml:space="preserve">60</t>
  </si>
  <si>
    <t xml:space="preserve">766694143</t>
  </si>
  <si>
    <t xml:space="preserve">Montáž parapetnej dosky plastovej šírky do 300 mm, dĺžky 1600-2600 mm</t>
  </si>
  <si>
    <t xml:space="preserve">286968038</t>
  </si>
  <si>
    <t xml:space="preserve">61</t>
  </si>
  <si>
    <t xml:space="preserve">6119000980</t>
  </si>
  <si>
    <t xml:space="preserve">Vnútorné parapetné dosky plastové komôrkové,B=300mm biela, mramor, buk, zlatý dub</t>
  </si>
  <si>
    <t xml:space="preserve">171996592</t>
  </si>
  <si>
    <t xml:space="preserve">62</t>
  </si>
  <si>
    <t xml:space="preserve">766695212</t>
  </si>
  <si>
    <t xml:space="preserve">Montáž prahu dverí, jednokrídlových</t>
  </si>
  <si>
    <t xml:space="preserve">-1816870688</t>
  </si>
  <si>
    <t xml:space="preserve">63</t>
  </si>
  <si>
    <t xml:space="preserve">6118716100</t>
  </si>
  <si>
    <t xml:space="preserve">Prah dubový L=82 B=15 cm</t>
  </si>
  <si>
    <t xml:space="preserve">1884752035</t>
  </si>
  <si>
    <t xml:space="preserve">64</t>
  </si>
  <si>
    <t xml:space="preserve">998766202</t>
  </si>
  <si>
    <t xml:space="preserve">Presun hmot pre konštrukcie stolárske v objektoch výšky nad 6 do 12 m</t>
  </si>
  <si>
    <t xml:space="preserve">-775406481</t>
  </si>
  <si>
    <t xml:space="preserve">771</t>
  </si>
  <si>
    <t xml:space="preserve">Podlahy z dlaždíc</t>
  </si>
  <si>
    <t xml:space="preserve">65</t>
  </si>
  <si>
    <t xml:space="preserve">771415004</t>
  </si>
  <si>
    <t xml:space="preserve">Montáž soklíkov z obkladačiek do tmelu v. 80 mm</t>
  </si>
  <si>
    <t xml:space="preserve">-2122940272</t>
  </si>
  <si>
    <t xml:space="preserve">8,95+9,3+8,95+3,0+1,5+1,45+0,3*4+1,5+1,45+6,0-3,2</t>
  </si>
  <si>
    <t xml:space="preserve">66</t>
  </si>
  <si>
    <t xml:space="preserve">771575109</t>
  </si>
  <si>
    <t xml:space="preserve">Montáž podláh z dlaždíc keramických do tmelu </t>
  </si>
  <si>
    <t xml:space="preserve">869341974</t>
  </si>
  <si>
    <t xml:space="preserve">53,7+41,62+3,0*0,3*2</t>
  </si>
  <si>
    <t xml:space="preserve">67</t>
  </si>
  <si>
    <t xml:space="preserve">59786504PC</t>
  </si>
  <si>
    <t xml:space="preserve">Dodávka keramickej dlažby</t>
  </si>
  <si>
    <t xml:space="preserve">-285827875</t>
  </si>
  <si>
    <t xml:space="preserve">40,1*0,08+97,12</t>
  </si>
  <si>
    <t xml:space="preserve">100,328*1,1 'Přepočítané koeficientom množstva</t>
  </si>
  <si>
    <t xml:space="preserve">68</t>
  </si>
  <si>
    <t xml:space="preserve">998771201</t>
  </si>
  <si>
    <t xml:space="preserve">Presun hmôt pre podlahy z dlaždíc v objektoch výšky do 6m</t>
  </si>
  <si>
    <t xml:space="preserve">-561120280</t>
  </si>
  <si>
    <t xml:space="preserve">776</t>
  </si>
  <si>
    <t xml:space="preserve">Podlahy povlakové</t>
  </si>
  <si>
    <t xml:space="preserve">69</t>
  </si>
  <si>
    <t xml:space="preserve">776511820</t>
  </si>
  <si>
    <t xml:space="preserve">Odstránenie povlakových podláh z nášľapnej plochy lepených s podložkou,  -0,00100t</t>
  </si>
  <si>
    <t xml:space="preserve">1611344667</t>
  </si>
  <si>
    <t xml:space="preserve">53,7+41,62</t>
  </si>
  <si>
    <t xml:space="preserve">783</t>
  </si>
  <si>
    <t xml:space="preserve">Dokončovacie práce - nátery</t>
  </si>
  <si>
    <t xml:space="preserve">70</t>
  </si>
  <si>
    <t xml:space="preserve">783222100</t>
  </si>
  <si>
    <t xml:space="preserve">Nátery kov.stav.doplnk.konštr. syntetické farby šedej na vzduchu schnúce dvojnásobné - 70µm</t>
  </si>
  <si>
    <t xml:space="preserve">677281850</t>
  </si>
  <si>
    <t xml:space="preserve">71</t>
  </si>
  <si>
    <t xml:space="preserve">783226100</t>
  </si>
  <si>
    <t xml:space="preserve">Nátery kov.stav.doplnk.konštr. syntetické na vzduchu schnúce základný - 35µm</t>
  </si>
  <si>
    <t xml:space="preserve">-1644221215</t>
  </si>
  <si>
    <t xml:space="preserve">oceľové zárubne</t>
  </si>
  <si>
    <t xml:space="preserve">4,8*0,25*3</t>
  </si>
  <si>
    <t xml:space="preserve">784</t>
  </si>
  <si>
    <t xml:space="preserve">Dokončovacie práce - maľby</t>
  </si>
  <si>
    <t xml:space="preserve">72</t>
  </si>
  <si>
    <t xml:space="preserve">784410100</t>
  </si>
  <si>
    <t xml:space="preserve">Penetrovanie jednonásobné jemnozrnných podkladov výšky do 3,80 m</t>
  </si>
  <si>
    <t xml:space="preserve">2052051045</t>
  </si>
  <si>
    <t xml:space="preserve">m.č. 103,104</t>
  </si>
  <si>
    <t xml:space="preserve">(8,95+9,3+8,95+3,0+1,5+1,45+0,3*4+1,5+1,45+6,0)*3,25</t>
  </si>
  <si>
    <t xml:space="preserve">73</t>
  </si>
  <si>
    <t xml:space="preserve">784418011</t>
  </si>
  <si>
    <t xml:space="preserve">Zakrývanie otvorov, podláh a zariadení fóliou v miestnostiach alebo na schodisku   </t>
  </si>
  <si>
    <t xml:space="preserve">-1620545177</t>
  </si>
  <si>
    <t xml:space="preserve">2,0*2,05*3+2,0*1,8*2</t>
  </si>
  <si>
    <t xml:space="preserve">74</t>
  </si>
  <si>
    <t xml:space="preserve">784422271</t>
  </si>
  <si>
    <t xml:space="preserve">Maľby vápenné základné dvojnásobné, ručne nanášané na jemnozrnný podklad výšky do 3,80 m   </t>
  </si>
  <si>
    <t xml:space="preserve">933524190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</si>
</sst>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.00"/>
    <numFmt numFmtId="167" formatCode="#,##0.00%"/>
    <numFmt numFmtId="168" formatCode="DD/MM/YYYY"/>
    <numFmt numFmtId="169" formatCode="#,##0.00000"/>
    <numFmt numFmtId="170" formatCode="#,##0.000"/>
  </numFmts>
  <fonts count="40">
    <font>
      <sz val="8"/>
      <name val="Arial CE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8"/>
      <color rgb="FFFFFFFF"/>
      <name val="Arial CE"/>
      <family val="2"/>
      <charset val="1"/>
    </font>
    <font>
      <sz val="8"/>
      <color rgb="FF3366FF"/>
      <name val="Arial CE"/>
      <family val="2"/>
      <charset val="1"/>
    </font>
    <font>
      <b val="true"/>
      <sz val="14"/>
      <name val="Arial CE"/>
      <family val="2"/>
      <charset val="1"/>
    </font>
    <font>
      <b val="true"/>
      <sz val="12"/>
      <color rgb="FF969696"/>
      <name val="Arial CE"/>
      <family val="2"/>
      <charset val="1"/>
    </font>
    <font>
      <sz val="10"/>
      <color rgb="FF969696"/>
      <name val="Arial CE"/>
      <family val="2"/>
      <charset val="1"/>
    </font>
    <font>
      <sz val="10"/>
      <name val="Arial CE"/>
      <family val="2"/>
      <charset val="1"/>
    </font>
    <font>
      <b val="true"/>
      <sz val="8"/>
      <color rgb="FF969696"/>
      <name val="Arial CE"/>
      <family val="2"/>
      <charset val="1"/>
    </font>
    <font>
      <b val="true"/>
      <sz val="11"/>
      <name val="Arial CE"/>
      <family val="2"/>
      <charset val="1"/>
    </font>
    <font>
      <b val="true"/>
      <sz val="10"/>
      <name val="Arial CE"/>
      <family val="2"/>
      <charset val="1"/>
    </font>
    <font>
      <b val="true"/>
      <sz val="10"/>
      <color rgb="FF969696"/>
      <name val="Arial CE"/>
      <family val="2"/>
      <charset val="1"/>
    </font>
    <font>
      <b val="true"/>
      <sz val="12"/>
      <name val="Arial CE"/>
      <family val="2"/>
      <charset val="1"/>
    </font>
    <font>
      <b val="true"/>
      <sz val="10"/>
      <color rgb="FF464646"/>
      <name val="Arial CE"/>
      <family val="2"/>
      <charset val="1"/>
    </font>
    <font>
      <sz val="12"/>
      <color rgb="FF969696"/>
      <name val="Arial CE"/>
      <family val="2"/>
      <charset val="1"/>
    </font>
    <font>
      <sz val="9"/>
      <name val="Arial CE"/>
      <family val="2"/>
      <charset val="1"/>
    </font>
    <font>
      <sz val="9"/>
      <color rgb="FF969696"/>
      <name val="Arial CE"/>
      <family val="2"/>
      <charset val="1"/>
    </font>
    <font>
      <b val="true"/>
      <sz val="12"/>
      <color rgb="FF960000"/>
      <name val="Arial CE"/>
      <family val="2"/>
      <charset val="1"/>
    </font>
    <font>
      <sz val="18"/>
      <color rgb="FF0000FF"/>
      <name val="Wingdings 2"/>
      <family val="0"/>
      <charset val="1"/>
    </font>
    <font>
      <u val="single"/>
      <sz val="11"/>
      <color rgb="FF0000FF"/>
      <name val="Calibri"/>
      <family val="2"/>
      <charset val="1"/>
    </font>
    <font>
      <sz val="11"/>
      <name val="Arial CE"/>
      <family val="2"/>
      <charset val="1"/>
    </font>
    <font>
      <b val="true"/>
      <sz val="11"/>
      <color rgb="FF003366"/>
      <name val="Arial CE"/>
      <family val="2"/>
      <charset val="1"/>
    </font>
    <font>
      <sz val="11"/>
      <color rgb="FF003366"/>
      <name val="Arial CE"/>
      <family val="2"/>
      <charset val="1"/>
    </font>
    <font>
      <sz val="11"/>
      <color rgb="FF969696"/>
      <name val="Arial CE"/>
      <family val="2"/>
      <charset val="1"/>
    </font>
    <font>
      <sz val="10"/>
      <color rgb="FF3366FF"/>
      <name val="Arial CE"/>
      <family val="2"/>
      <charset val="1"/>
    </font>
    <font>
      <sz val="8"/>
      <color rgb="FF969696"/>
      <name val="Arial CE"/>
      <family val="2"/>
      <charset val="1"/>
    </font>
    <font>
      <b val="true"/>
      <sz val="12"/>
      <color rgb="FF800000"/>
      <name val="Arial CE"/>
      <family val="2"/>
      <charset val="1"/>
    </font>
    <font>
      <sz val="12"/>
      <color rgb="FF003366"/>
      <name val="Arial CE"/>
      <family val="2"/>
      <charset val="1"/>
    </font>
    <font>
      <sz val="10"/>
      <color rgb="FF003366"/>
      <name val="Arial CE"/>
      <family val="2"/>
      <charset val="1"/>
    </font>
    <font>
      <sz val="8"/>
      <color rgb="FF960000"/>
      <name val="Arial CE"/>
      <family val="2"/>
      <charset val="1"/>
    </font>
    <font>
      <b val="true"/>
      <sz val="8"/>
      <name val="Arial CE"/>
      <family val="2"/>
      <charset val="1"/>
    </font>
    <font>
      <sz val="8"/>
      <color rgb="FF003366"/>
      <name val="Arial CE"/>
      <family val="2"/>
      <charset val="1"/>
    </font>
    <font>
      <sz val="8"/>
      <color rgb="FF505050"/>
      <name val="Arial CE"/>
      <family val="2"/>
      <charset val="1"/>
    </font>
    <font>
      <sz val="7"/>
      <color rgb="FF969696"/>
      <name val="Arial CE"/>
      <family val="2"/>
      <charset val="1"/>
    </font>
    <font>
      <sz val="8"/>
      <color rgb="FFFF0000"/>
      <name val="Arial CE"/>
      <family val="2"/>
      <charset val="1"/>
    </font>
    <font>
      <i val="true"/>
      <sz val="9"/>
      <color rgb="FF0000FF"/>
      <name val="Arial CE"/>
      <family val="2"/>
      <charset val="1"/>
    </font>
    <font>
      <i val="true"/>
      <sz val="8"/>
      <color rgb="FF0000FF"/>
      <name val="Arial CE"/>
      <family val="2"/>
      <charset val="1"/>
    </font>
    <font>
      <sz val="8"/>
      <color rgb="FF800080"/>
      <name val="Arial CE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BEBEBE"/>
      </patternFill>
    </fill>
    <fill>
      <patternFill patternType="solid">
        <fgColor rgb="FFFFFFCC"/>
        <bgColor rgb="FFFFFFFF"/>
      </patternFill>
    </fill>
    <fill>
      <patternFill patternType="solid">
        <fgColor rgb="FFBEBEBE"/>
        <bgColor rgb="FFC0C0C0"/>
      </patternFill>
    </fill>
    <fill>
      <patternFill patternType="solid">
        <fgColor rgb="FFD2D2D2"/>
        <bgColor rgb="FFC0C0C0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hair">
        <color rgb="FF969696"/>
      </left>
      <right/>
      <top style="hair">
        <color rgb="FF969696"/>
      </top>
      <bottom/>
      <diagonal/>
    </border>
    <border diagonalUp="false" diagonalDown="false">
      <left/>
      <right/>
      <top style="hair">
        <color rgb="FF969696"/>
      </top>
      <bottom/>
      <diagonal/>
    </border>
    <border diagonalUp="false" diagonalDown="false">
      <left/>
      <right style="hair">
        <color rgb="FF969696"/>
      </right>
      <top style="hair">
        <color rgb="FF969696"/>
      </top>
      <bottom/>
      <diagonal/>
    </border>
    <border diagonalUp="false" diagonalDown="false">
      <left/>
      <right style="hair">
        <color rgb="FF969696"/>
      </right>
      <top/>
      <bottom/>
      <diagonal/>
    </border>
    <border diagonalUp="false" diagonalDown="false">
      <left style="hair">
        <color rgb="FF969696"/>
      </left>
      <right/>
      <top style="hair">
        <color rgb="FF969696"/>
      </top>
      <bottom style="hair">
        <color rgb="FF969696"/>
      </bottom>
      <diagonal/>
    </border>
    <border diagonalUp="false" diagonalDown="false">
      <left/>
      <right/>
      <top style="hair">
        <color rgb="FF969696"/>
      </top>
      <bottom style="hair">
        <color rgb="FF969696"/>
      </bottom>
      <diagonal/>
    </border>
    <border diagonalUp="false" diagonalDown="false">
      <left/>
      <right style="hair">
        <color rgb="FF969696"/>
      </right>
      <top style="hair">
        <color rgb="FF969696"/>
      </top>
      <bottom style="hair">
        <color rgb="FF969696"/>
      </bottom>
      <diagonal/>
    </border>
    <border diagonalUp="false" diagonalDown="false">
      <left style="hair">
        <color rgb="FF969696"/>
      </left>
      <right/>
      <top/>
      <bottom/>
      <diagonal/>
    </border>
    <border diagonalUp="false" diagonalDown="false">
      <left style="hair">
        <color rgb="FF969696"/>
      </left>
      <right/>
      <top/>
      <bottom style="hair">
        <color rgb="FF969696"/>
      </bottom>
      <diagonal/>
    </border>
    <border diagonalUp="false" diagonalDown="false">
      <left/>
      <right/>
      <top/>
      <bottom style="hair">
        <color rgb="FF969696"/>
      </bottom>
      <diagonal/>
    </border>
    <border diagonalUp="false" diagonalDown="false">
      <left/>
      <right style="hair">
        <color rgb="FF969696"/>
      </right>
      <top/>
      <bottom style="hair">
        <color rgb="FF969696"/>
      </bottom>
      <diagonal/>
    </border>
    <border diagonalUp="false" diagonalDown="false"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1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9" fillId="3" borderId="0" xfId="0" applyFont="true" applyBorder="false" applyAlignment="true" applyProtection="true">
      <alignment horizontal="left" vertical="center" textRotation="0" wrapText="false" indent="0" shrinkToFit="false"/>
      <protection locked="false" hidden="false"/>
    </xf>
    <xf numFmtId="165" fontId="9" fillId="3" borderId="0" xfId="0" applyFont="true" applyBorder="false" applyAlignment="true" applyProtection="true">
      <alignment horizontal="left" vertical="center" textRotation="0" wrapText="false" indent="0" shrinkToFit="false"/>
      <protection locked="false" hidden="false"/>
    </xf>
    <xf numFmtId="165" fontId="9" fillId="3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2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4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4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4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4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4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4" fillId="4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8" fontId="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5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5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5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7" fillId="5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5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19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16" fillId="0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1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6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2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25" fillId="0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25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25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25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8" fillId="0" borderId="0" xfId="0" applyFont="true" applyBorder="false" applyAlignment="true" applyProtection="true">
      <alignment horizontal="left" vertical="center" textRotation="0" wrapText="false" indent="0" shrinkToFit="false"/>
      <protection locked="false" hidden="false"/>
    </xf>
    <xf numFmtId="168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9" fillId="3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center" textRotation="0" wrapText="true" indent="0" shrinkToFit="false"/>
      <protection locked="false" hidden="false"/>
    </xf>
    <xf numFmtId="164" fontId="0" fillId="0" borderId="3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6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right" vertical="center" textRotation="0" wrapText="false" indent="0" shrinkToFit="false"/>
      <protection locked="false" hidden="false"/>
    </xf>
    <xf numFmtId="164" fontId="2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6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8" fillId="0" borderId="0" xfId="0" applyFont="true" applyBorder="false" applyAlignment="true" applyProtection="true">
      <alignment horizontal="right" vertical="center" textRotation="0" wrapText="false" indent="0" shrinkToFit="false"/>
      <protection locked="false" hidden="false"/>
    </xf>
    <xf numFmtId="164" fontId="0" fillId="5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5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5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5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7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14" fillId="5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5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4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8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8" fillId="0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1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9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7" fillId="5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5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17" fillId="5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9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9" fillId="0" borderId="2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9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9" fillId="0" borderId="2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29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2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0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2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30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5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5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5" borderId="1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7" fillId="5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5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70" fontId="1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9" fontId="31" fillId="0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31" fillId="0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0" fontId="3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3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33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3" fillId="0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70" fontId="2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33" fillId="0" borderId="1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3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33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33" fillId="0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0" fontId="3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70" fontId="3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7" fillId="0" borderId="2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7" fillId="0" borderId="2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7" fillId="0" borderId="2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7" fillId="0" borderId="2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0" fontId="17" fillId="0" borderId="2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0" fontId="17" fillId="3" borderId="2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2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8" fillId="3" borderId="18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18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0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4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3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3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70" fontId="3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4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34" fillId="0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4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6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36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70" fontId="3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6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36" fillId="0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6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7" fillId="0" borderId="2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37" fillId="0" borderId="2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37" fillId="0" borderId="2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37" fillId="0" borderId="2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0" fontId="37" fillId="0" borderId="2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0" fontId="37" fillId="3" borderId="2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38" fillId="0" borderId="2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38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7" fillId="3" borderId="18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3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39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39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39" fillId="0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3" borderId="19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8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18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18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2D2D2"/>
      <rgbColor rgb="FF000080"/>
      <rgbColor rgb="FFFF00FF"/>
      <rgbColor rgb="FFFFFF00"/>
      <rgbColor rgb="FF00FFFF"/>
      <rgbColor rgb="FF800080"/>
      <rgbColor rgb="FF960000"/>
      <rgbColor rgb="FF008080"/>
      <rgbColor rgb="FF0000FF"/>
      <rgbColor rgb="FF00CCFF"/>
      <rgbColor rgb="FFCCFFFF"/>
      <rgbColor rgb="FFCCFFCC"/>
      <rgbColor rgb="FFFFFF99"/>
      <rgbColor rgb="FFBEBEBE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05050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6464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L9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0.2"/>
  <cols>
    <col collapsed="false" hidden="false" max="1" min="1" style="0" width="8.76433121019108"/>
    <col collapsed="false" hidden="false" max="2" min="2" style="0" width="1.68789808917197"/>
    <col collapsed="false" hidden="false" max="3" min="3" style="0" width="4.38216560509554"/>
    <col collapsed="false" hidden="false" max="33" min="4" style="0" width="2.69426751592357"/>
    <col collapsed="false" hidden="false" max="34" min="34" style="0" width="3.36942675159236"/>
    <col collapsed="false" hidden="false" max="35" min="35" style="0" width="33.3694267515924"/>
    <col collapsed="false" hidden="false" max="37" min="36" style="0" width="2.52866242038217"/>
    <col collapsed="false" hidden="false" max="38" min="38" style="0" width="8.76433121019108"/>
    <col collapsed="false" hidden="false" max="39" min="39" style="0" width="3.36942675159236"/>
    <col collapsed="false" hidden="false" max="40" min="40" style="0" width="13.9872611464968"/>
    <col collapsed="false" hidden="false" max="41" min="41" style="0" width="7.92356687898089"/>
    <col collapsed="false" hidden="false" max="42" min="42" style="0" width="4.38216560509554"/>
    <col collapsed="false" hidden="true" max="43" min="43" style="0" width="0"/>
    <col collapsed="false" hidden="false" max="44" min="44" style="0" width="14.3248407643312"/>
    <col collapsed="false" hidden="true" max="56" min="45" style="0" width="0"/>
    <col collapsed="false" hidden="false" max="57" min="57" style="0" width="70.2738853503185"/>
    <col collapsed="false" hidden="true" max="91" min="71" style="0" width="0"/>
  </cols>
  <sheetData>
    <row r="1" customFormat="false" ht="10.2" hidden="false" customHeight="false" outlineLevel="0" collapsed="false">
      <c r="A1" s="1" t="s">
        <v>0</v>
      </c>
      <c r="AZ1" s="1"/>
      <c r="BA1" s="1" t="s">
        <v>1</v>
      </c>
      <c r="BB1" s="1"/>
      <c r="BT1" s="1" t="s">
        <v>2</v>
      </c>
      <c r="BU1" s="1" t="s">
        <v>2</v>
      </c>
      <c r="BV1" s="1" t="s">
        <v>3</v>
      </c>
    </row>
    <row r="2" customFormat="false" ht="36.9" hidden="false" customHeight="true" outlineLevel="0" collapsed="false">
      <c r="AR2" s="2" t="s">
        <v>4</v>
      </c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S2" s="3" t="s">
        <v>5</v>
      </c>
      <c r="BT2" s="3" t="s">
        <v>6</v>
      </c>
    </row>
    <row r="3" customFormat="false" ht="6.9" hidden="false" customHeight="true" outlineLevel="0" collapsed="false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6"/>
      <c r="BS3" s="3" t="s">
        <v>5</v>
      </c>
      <c r="BT3" s="3" t="s">
        <v>6</v>
      </c>
    </row>
    <row r="4" customFormat="false" ht="24.9" hidden="false" customHeight="true" outlineLevel="0" collapsed="false">
      <c r="B4" s="6"/>
      <c r="D4" s="7" t="s">
        <v>7</v>
      </c>
      <c r="AR4" s="6"/>
      <c r="AS4" s="8" t="s">
        <v>8</v>
      </c>
      <c r="BE4" s="9" t="s">
        <v>9</v>
      </c>
      <c r="BS4" s="3" t="s">
        <v>5</v>
      </c>
    </row>
    <row r="5" customFormat="false" ht="12" hidden="false" customHeight="true" outlineLevel="0" collapsed="false">
      <c r="B5" s="6"/>
      <c r="D5" s="10" t="s">
        <v>10</v>
      </c>
      <c r="K5" s="11" t="s">
        <v>11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R5" s="6"/>
      <c r="BE5" s="12" t="s">
        <v>12</v>
      </c>
      <c r="BS5" s="3" t="s">
        <v>5</v>
      </c>
    </row>
    <row r="6" customFormat="false" ht="36.9" hidden="false" customHeight="true" outlineLevel="0" collapsed="false">
      <c r="B6" s="6"/>
      <c r="D6" s="13" t="s">
        <v>13</v>
      </c>
      <c r="K6" s="14" t="s">
        <v>14</v>
      </c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R6" s="6"/>
      <c r="BE6" s="12"/>
      <c r="BS6" s="3" t="s">
        <v>5</v>
      </c>
    </row>
    <row r="7" customFormat="false" ht="12" hidden="false" customHeight="true" outlineLevel="0" collapsed="false">
      <c r="B7" s="6"/>
      <c r="D7" s="15" t="s">
        <v>15</v>
      </c>
      <c r="K7" s="16"/>
      <c r="AK7" s="15" t="s">
        <v>16</v>
      </c>
      <c r="AN7" s="16"/>
      <c r="AR7" s="6"/>
      <c r="BE7" s="12"/>
      <c r="BS7" s="3" t="s">
        <v>5</v>
      </c>
    </row>
    <row r="8" customFormat="false" ht="12" hidden="false" customHeight="true" outlineLevel="0" collapsed="false">
      <c r="B8" s="6"/>
      <c r="D8" s="15" t="s">
        <v>17</v>
      </c>
      <c r="K8" s="16" t="s">
        <v>18</v>
      </c>
      <c r="AK8" s="15" t="s">
        <v>19</v>
      </c>
      <c r="AN8" s="17" t="s">
        <v>20</v>
      </c>
      <c r="AR8" s="6"/>
      <c r="BE8" s="12"/>
      <c r="BS8" s="3" t="s">
        <v>5</v>
      </c>
    </row>
    <row r="9" customFormat="false" ht="14.4" hidden="false" customHeight="true" outlineLevel="0" collapsed="false">
      <c r="B9" s="6"/>
      <c r="AR9" s="6"/>
      <c r="BE9" s="12"/>
      <c r="BS9" s="3" t="s">
        <v>5</v>
      </c>
    </row>
    <row r="10" customFormat="false" ht="12" hidden="false" customHeight="true" outlineLevel="0" collapsed="false">
      <c r="B10" s="6"/>
      <c r="D10" s="15" t="s">
        <v>21</v>
      </c>
      <c r="AK10" s="15" t="s">
        <v>22</v>
      </c>
      <c r="AN10" s="16"/>
      <c r="AR10" s="6"/>
      <c r="BE10" s="12"/>
      <c r="BS10" s="3" t="s">
        <v>5</v>
      </c>
    </row>
    <row r="11" customFormat="false" ht="18.45" hidden="false" customHeight="true" outlineLevel="0" collapsed="false">
      <c r="B11" s="6"/>
      <c r="E11" s="16" t="s">
        <v>23</v>
      </c>
      <c r="AK11" s="15" t="s">
        <v>24</v>
      </c>
      <c r="AN11" s="16"/>
      <c r="AR11" s="6"/>
      <c r="BE11" s="12"/>
      <c r="BS11" s="3" t="s">
        <v>5</v>
      </c>
    </row>
    <row r="12" customFormat="false" ht="6.9" hidden="false" customHeight="true" outlineLevel="0" collapsed="false">
      <c r="B12" s="6"/>
      <c r="AR12" s="6"/>
      <c r="BE12" s="12"/>
      <c r="BS12" s="3" t="s">
        <v>5</v>
      </c>
    </row>
    <row r="13" customFormat="false" ht="12" hidden="false" customHeight="true" outlineLevel="0" collapsed="false">
      <c r="B13" s="6"/>
      <c r="D13" s="15" t="s">
        <v>25</v>
      </c>
      <c r="AK13" s="15" t="s">
        <v>22</v>
      </c>
      <c r="AN13" s="18" t="s">
        <v>26</v>
      </c>
      <c r="AR13" s="6"/>
      <c r="BE13" s="12"/>
      <c r="BS13" s="3" t="s">
        <v>5</v>
      </c>
    </row>
    <row r="14" customFormat="false" ht="13.2" hidden="false" customHeight="false" outlineLevel="0" collapsed="false">
      <c r="B14" s="6"/>
      <c r="E14" s="19" t="s">
        <v>26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5" t="s">
        <v>24</v>
      </c>
      <c r="AN14" s="18" t="s">
        <v>26</v>
      </c>
      <c r="AR14" s="6"/>
      <c r="BE14" s="12"/>
      <c r="BS14" s="3" t="s">
        <v>5</v>
      </c>
    </row>
    <row r="15" customFormat="false" ht="6.9" hidden="false" customHeight="true" outlineLevel="0" collapsed="false">
      <c r="B15" s="6"/>
      <c r="AR15" s="6"/>
      <c r="BE15" s="12"/>
      <c r="BS15" s="3" t="s">
        <v>2</v>
      </c>
    </row>
    <row r="16" customFormat="false" ht="12" hidden="false" customHeight="true" outlineLevel="0" collapsed="false">
      <c r="B16" s="6"/>
      <c r="D16" s="15" t="s">
        <v>27</v>
      </c>
      <c r="AK16" s="15" t="s">
        <v>22</v>
      </c>
      <c r="AN16" s="16"/>
      <c r="AR16" s="6"/>
      <c r="BE16" s="12"/>
      <c r="BS16" s="3" t="s">
        <v>2</v>
      </c>
    </row>
    <row r="17" customFormat="false" ht="18.45" hidden="false" customHeight="true" outlineLevel="0" collapsed="false">
      <c r="B17" s="6"/>
      <c r="E17" s="16" t="s">
        <v>28</v>
      </c>
      <c r="AK17" s="15" t="s">
        <v>24</v>
      </c>
      <c r="AN17" s="16"/>
      <c r="AR17" s="6"/>
      <c r="BE17" s="12"/>
      <c r="BS17" s="3" t="s">
        <v>29</v>
      </c>
    </row>
    <row r="18" customFormat="false" ht="6.9" hidden="false" customHeight="true" outlineLevel="0" collapsed="false">
      <c r="B18" s="6"/>
      <c r="AR18" s="6"/>
      <c r="BE18" s="12"/>
      <c r="BS18" s="3" t="s">
        <v>30</v>
      </c>
    </row>
    <row r="19" customFormat="false" ht="12" hidden="false" customHeight="true" outlineLevel="0" collapsed="false">
      <c r="B19" s="6"/>
      <c r="D19" s="15" t="s">
        <v>31</v>
      </c>
      <c r="AK19" s="15" t="s">
        <v>22</v>
      </c>
      <c r="AN19" s="16"/>
      <c r="AR19" s="6"/>
      <c r="BE19" s="12"/>
      <c r="BS19" s="3" t="s">
        <v>30</v>
      </c>
    </row>
    <row r="20" customFormat="false" ht="18.45" hidden="false" customHeight="true" outlineLevel="0" collapsed="false">
      <c r="B20" s="6"/>
      <c r="E20" s="16" t="s">
        <v>32</v>
      </c>
      <c r="AK20" s="15" t="s">
        <v>24</v>
      </c>
      <c r="AN20" s="16"/>
      <c r="AR20" s="6"/>
      <c r="BE20" s="12"/>
      <c r="BS20" s="3" t="s">
        <v>29</v>
      </c>
    </row>
    <row r="21" customFormat="false" ht="6.9" hidden="false" customHeight="true" outlineLevel="0" collapsed="false">
      <c r="B21" s="6"/>
      <c r="AR21" s="6"/>
      <c r="BE21" s="12"/>
    </row>
    <row r="22" customFormat="false" ht="12" hidden="false" customHeight="true" outlineLevel="0" collapsed="false">
      <c r="B22" s="6"/>
      <c r="D22" s="15" t="s">
        <v>33</v>
      </c>
      <c r="AR22" s="6"/>
      <c r="BE22" s="12"/>
    </row>
    <row r="23" customFormat="false" ht="16.5" hidden="false" customHeight="true" outlineLevel="0" collapsed="false">
      <c r="B23" s="6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R23" s="6"/>
      <c r="BE23" s="12"/>
    </row>
    <row r="24" customFormat="false" ht="6.9" hidden="false" customHeight="true" outlineLevel="0" collapsed="false">
      <c r="B24" s="6"/>
      <c r="AR24" s="6"/>
      <c r="BE24" s="12"/>
    </row>
    <row r="25" customFormat="false" ht="6.9" hidden="false" customHeight="true" outlineLevel="0" collapsed="false">
      <c r="B25" s="6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R25" s="6"/>
      <c r="BE25" s="12"/>
    </row>
    <row r="26" s="27" customFormat="true" ht="25.95" hidden="false" customHeight="true" outlineLevel="0" collapsed="false">
      <c r="A26" s="22"/>
      <c r="B26" s="23"/>
      <c r="C26" s="22"/>
      <c r="D26" s="24" t="s">
        <v>34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6" t="n">
        <f aca="false">ROUND(AG94,2)</f>
        <v>0</v>
      </c>
      <c r="AL26" s="26"/>
      <c r="AM26" s="26"/>
      <c r="AN26" s="26"/>
      <c r="AO26" s="26"/>
      <c r="AP26" s="22"/>
      <c r="AQ26" s="22"/>
      <c r="AR26" s="23"/>
      <c r="BE26" s="12"/>
    </row>
    <row r="27" customFormat="false" ht="6.9" hidden="false" customHeight="true" outlineLevel="0" collapsed="false">
      <c r="A27" s="22"/>
      <c r="B27" s="23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3"/>
      <c r="BE27" s="12"/>
    </row>
    <row r="28" customFormat="false" ht="13.2" hidden="false" customHeight="false" outlineLevel="0" collapsed="false">
      <c r="A28" s="22"/>
      <c r="B28" s="23"/>
      <c r="C28" s="22"/>
      <c r="D28" s="22"/>
      <c r="E28" s="22"/>
      <c r="F28" s="22"/>
      <c r="G28" s="22"/>
      <c r="H28" s="22"/>
      <c r="I28" s="22"/>
      <c r="J28" s="22"/>
      <c r="K28" s="22"/>
      <c r="L28" s="28" t="s">
        <v>35</v>
      </c>
      <c r="M28" s="28"/>
      <c r="N28" s="28"/>
      <c r="O28" s="28"/>
      <c r="P28" s="28"/>
      <c r="Q28" s="22"/>
      <c r="R28" s="22"/>
      <c r="S28" s="22"/>
      <c r="T28" s="22"/>
      <c r="U28" s="22"/>
      <c r="V28" s="22"/>
      <c r="W28" s="28" t="s">
        <v>36</v>
      </c>
      <c r="X28" s="28"/>
      <c r="Y28" s="28"/>
      <c r="Z28" s="28"/>
      <c r="AA28" s="28"/>
      <c r="AB28" s="28"/>
      <c r="AC28" s="28"/>
      <c r="AD28" s="28"/>
      <c r="AE28" s="28"/>
      <c r="AF28" s="22"/>
      <c r="AG28" s="22"/>
      <c r="AH28" s="22"/>
      <c r="AI28" s="22"/>
      <c r="AJ28" s="22"/>
      <c r="AK28" s="28" t="s">
        <v>37</v>
      </c>
      <c r="AL28" s="28"/>
      <c r="AM28" s="28"/>
      <c r="AN28" s="28"/>
      <c r="AO28" s="28"/>
      <c r="AP28" s="22"/>
      <c r="AQ28" s="22"/>
      <c r="AR28" s="23"/>
      <c r="BE28" s="12"/>
    </row>
    <row r="29" s="29" customFormat="true" ht="14.4" hidden="false" customHeight="true" outlineLevel="0" collapsed="false">
      <c r="B29" s="30"/>
      <c r="D29" s="15" t="s">
        <v>38</v>
      </c>
      <c r="F29" s="15" t="s">
        <v>39</v>
      </c>
      <c r="L29" s="31" t="n">
        <v>0.2</v>
      </c>
      <c r="M29" s="31"/>
      <c r="N29" s="31"/>
      <c r="O29" s="31"/>
      <c r="P29" s="31"/>
      <c r="W29" s="32" t="n">
        <f aca="false">ROUND(AZ94, 2)</f>
        <v>0</v>
      </c>
      <c r="X29" s="32"/>
      <c r="Y29" s="32"/>
      <c r="Z29" s="32"/>
      <c r="AA29" s="32"/>
      <c r="AB29" s="32"/>
      <c r="AC29" s="32"/>
      <c r="AD29" s="32"/>
      <c r="AE29" s="32"/>
      <c r="AK29" s="32" t="n">
        <f aca="false">ROUND(AV94, 2)</f>
        <v>0</v>
      </c>
      <c r="AL29" s="32"/>
      <c r="AM29" s="32"/>
      <c r="AN29" s="32"/>
      <c r="AO29" s="32"/>
      <c r="AR29" s="30"/>
      <c r="BE29" s="12"/>
    </row>
    <row r="30" s="29" customFormat="true" ht="14.4" hidden="false" customHeight="true" outlineLevel="0" collapsed="false">
      <c r="B30" s="30"/>
      <c r="D30" s="0"/>
      <c r="F30" s="15" t="s">
        <v>40</v>
      </c>
      <c r="L30" s="31" t="n">
        <v>0.2</v>
      </c>
      <c r="M30" s="31"/>
      <c r="N30" s="31"/>
      <c r="O30" s="31"/>
      <c r="P30" s="31"/>
      <c r="W30" s="32" t="n">
        <f aca="false">ROUND(BA94, 2)</f>
        <v>0</v>
      </c>
      <c r="X30" s="32"/>
      <c r="Y30" s="32"/>
      <c r="Z30" s="32"/>
      <c r="AA30" s="32"/>
      <c r="AB30" s="32"/>
      <c r="AC30" s="32"/>
      <c r="AD30" s="32"/>
      <c r="AE30" s="32"/>
      <c r="AK30" s="32" t="n">
        <f aca="false">ROUND(AW94, 2)</f>
        <v>0</v>
      </c>
      <c r="AL30" s="32"/>
      <c r="AM30" s="32"/>
      <c r="AN30" s="32"/>
      <c r="AO30" s="32"/>
      <c r="AR30" s="30"/>
      <c r="BE30" s="12"/>
    </row>
    <row r="31" s="29" customFormat="true" ht="14.4" hidden="true" customHeight="true" outlineLevel="0" collapsed="false">
      <c r="B31" s="30"/>
      <c r="D31" s="0"/>
      <c r="F31" s="15" t="s">
        <v>41</v>
      </c>
      <c r="L31" s="31" t="n">
        <v>0.2</v>
      </c>
      <c r="M31" s="31"/>
      <c r="N31" s="31"/>
      <c r="O31" s="31"/>
      <c r="P31" s="31"/>
      <c r="W31" s="32" t="n">
        <f aca="false">ROUND(BB94, 2)</f>
        <v>0</v>
      </c>
      <c r="X31" s="32"/>
      <c r="Y31" s="32"/>
      <c r="Z31" s="32"/>
      <c r="AA31" s="32"/>
      <c r="AB31" s="32"/>
      <c r="AC31" s="32"/>
      <c r="AD31" s="32"/>
      <c r="AE31" s="32"/>
      <c r="AK31" s="32" t="n">
        <v>0</v>
      </c>
      <c r="AL31" s="32"/>
      <c r="AM31" s="32"/>
      <c r="AN31" s="32"/>
      <c r="AO31" s="32"/>
      <c r="AR31" s="30"/>
      <c r="BE31" s="12"/>
    </row>
    <row r="32" s="29" customFormat="true" ht="14.4" hidden="true" customHeight="true" outlineLevel="0" collapsed="false">
      <c r="B32" s="30"/>
      <c r="D32" s="0"/>
      <c r="F32" s="15" t="s">
        <v>42</v>
      </c>
      <c r="L32" s="31" t="n">
        <v>0.2</v>
      </c>
      <c r="M32" s="31"/>
      <c r="N32" s="31"/>
      <c r="O32" s="31"/>
      <c r="P32" s="31"/>
      <c r="W32" s="32" t="n">
        <f aca="false">ROUND(BC94, 2)</f>
        <v>0</v>
      </c>
      <c r="X32" s="32"/>
      <c r="Y32" s="32"/>
      <c r="Z32" s="32"/>
      <c r="AA32" s="32"/>
      <c r="AB32" s="32"/>
      <c r="AC32" s="32"/>
      <c r="AD32" s="32"/>
      <c r="AE32" s="32"/>
      <c r="AK32" s="32" t="n">
        <v>0</v>
      </c>
      <c r="AL32" s="32"/>
      <c r="AM32" s="32"/>
      <c r="AN32" s="32"/>
      <c r="AO32" s="32"/>
      <c r="AR32" s="30"/>
      <c r="BE32" s="12"/>
    </row>
    <row r="33" s="29" customFormat="true" ht="14.4" hidden="true" customHeight="true" outlineLevel="0" collapsed="false">
      <c r="B33" s="30"/>
      <c r="D33" s="0"/>
      <c r="F33" s="15" t="s">
        <v>43</v>
      </c>
      <c r="L33" s="31" t="n">
        <v>0</v>
      </c>
      <c r="M33" s="31"/>
      <c r="N33" s="31"/>
      <c r="O33" s="31"/>
      <c r="P33" s="31"/>
      <c r="W33" s="32" t="n">
        <f aca="false">ROUND(BD94, 2)</f>
        <v>0</v>
      </c>
      <c r="X33" s="32"/>
      <c r="Y33" s="32"/>
      <c r="Z33" s="32"/>
      <c r="AA33" s="32"/>
      <c r="AB33" s="32"/>
      <c r="AC33" s="32"/>
      <c r="AD33" s="32"/>
      <c r="AE33" s="32"/>
      <c r="AK33" s="32" t="n">
        <v>0</v>
      </c>
      <c r="AL33" s="32"/>
      <c r="AM33" s="32"/>
      <c r="AN33" s="32"/>
      <c r="AO33" s="32"/>
      <c r="AR33" s="30"/>
      <c r="BE33" s="12"/>
    </row>
    <row r="34" s="27" customFormat="true" ht="6.9" hidden="false" customHeight="true" outlineLevel="0" collapsed="false">
      <c r="A34" s="22"/>
      <c r="B34" s="23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3"/>
      <c r="BE34" s="12"/>
    </row>
    <row r="35" customFormat="false" ht="25.95" hidden="false" customHeight="true" outlineLevel="0" collapsed="false">
      <c r="A35" s="22"/>
      <c r="B35" s="23"/>
      <c r="C35" s="33"/>
      <c r="D35" s="34" t="s">
        <v>44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45</v>
      </c>
      <c r="U35" s="35"/>
      <c r="V35" s="35"/>
      <c r="W35" s="35"/>
      <c r="X35" s="37" t="s">
        <v>46</v>
      </c>
      <c r="Y35" s="37"/>
      <c r="Z35" s="37"/>
      <c r="AA35" s="37"/>
      <c r="AB35" s="37"/>
      <c r="AC35" s="35"/>
      <c r="AD35" s="35"/>
      <c r="AE35" s="35"/>
      <c r="AF35" s="35"/>
      <c r="AG35" s="35"/>
      <c r="AH35" s="35"/>
      <c r="AI35" s="35"/>
      <c r="AJ35" s="35"/>
      <c r="AK35" s="38" t="n">
        <f aca="false">SUM(AK26:AK33)</f>
        <v>0</v>
      </c>
      <c r="AL35" s="38"/>
      <c r="AM35" s="38"/>
      <c r="AN35" s="38"/>
      <c r="AO35" s="38"/>
      <c r="AP35" s="33"/>
      <c r="AQ35" s="33"/>
      <c r="AR35" s="23"/>
      <c r="BE35" s="22"/>
    </row>
    <row r="36" customFormat="false" ht="6.9" hidden="false" customHeight="true" outlineLevel="0" collapsed="false">
      <c r="A36" s="22"/>
      <c r="B36" s="23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3"/>
      <c r="BE36" s="22"/>
    </row>
    <row r="37" customFormat="false" ht="14.4" hidden="false" customHeight="true" outlineLevel="0" collapsed="false">
      <c r="A37" s="22"/>
      <c r="B37" s="23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3"/>
      <c r="BE37" s="22"/>
    </row>
    <row r="38" customFormat="false" ht="14.4" hidden="false" customHeight="true" outlineLevel="0" collapsed="false">
      <c r="B38" s="6"/>
      <c r="AR38" s="6"/>
    </row>
    <row r="39" customFormat="false" ht="14.4" hidden="false" customHeight="true" outlineLevel="0" collapsed="false">
      <c r="B39" s="6"/>
      <c r="AR39" s="6"/>
    </row>
    <row r="40" customFormat="false" ht="14.4" hidden="false" customHeight="true" outlineLevel="0" collapsed="false">
      <c r="B40" s="6"/>
      <c r="AR40" s="6"/>
    </row>
    <row r="41" customFormat="false" ht="14.4" hidden="false" customHeight="true" outlineLevel="0" collapsed="false">
      <c r="B41" s="6"/>
      <c r="AR41" s="6"/>
    </row>
    <row r="42" customFormat="false" ht="14.4" hidden="false" customHeight="true" outlineLevel="0" collapsed="false">
      <c r="B42" s="6"/>
      <c r="AR42" s="6"/>
    </row>
    <row r="43" customFormat="false" ht="14.4" hidden="false" customHeight="true" outlineLevel="0" collapsed="false">
      <c r="B43" s="6"/>
      <c r="AR43" s="6"/>
    </row>
    <row r="44" customFormat="false" ht="14.4" hidden="false" customHeight="true" outlineLevel="0" collapsed="false">
      <c r="B44" s="6"/>
      <c r="AR44" s="6"/>
    </row>
    <row r="45" customFormat="false" ht="14.4" hidden="false" customHeight="true" outlineLevel="0" collapsed="false">
      <c r="B45" s="6"/>
      <c r="AR45" s="6"/>
    </row>
    <row r="46" customFormat="false" ht="14.4" hidden="false" customHeight="true" outlineLevel="0" collapsed="false">
      <c r="B46" s="6"/>
      <c r="AR46" s="6"/>
    </row>
    <row r="47" customFormat="false" ht="14.4" hidden="false" customHeight="true" outlineLevel="0" collapsed="false">
      <c r="B47" s="6"/>
      <c r="AR47" s="6"/>
    </row>
    <row r="48" customFormat="false" ht="14.4" hidden="false" customHeight="true" outlineLevel="0" collapsed="false">
      <c r="B48" s="6"/>
      <c r="AR48" s="6"/>
    </row>
    <row r="49" s="27" customFormat="true" ht="14.4" hidden="false" customHeight="true" outlineLevel="0" collapsed="false">
      <c r="B49" s="39"/>
      <c r="D49" s="40" t="s">
        <v>47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48</v>
      </c>
      <c r="AI49" s="41"/>
      <c r="AJ49" s="41"/>
      <c r="AK49" s="41"/>
      <c r="AL49" s="41"/>
      <c r="AM49" s="41"/>
      <c r="AN49" s="41"/>
      <c r="AO49" s="41"/>
      <c r="AR49" s="39"/>
    </row>
    <row r="50" customFormat="false" ht="10.2" hidden="false" customHeight="false" outlineLevel="0" collapsed="false">
      <c r="B50" s="6"/>
      <c r="AR50" s="6"/>
    </row>
    <row r="51" customFormat="false" ht="10.2" hidden="false" customHeight="false" outlineLevel="0" collapsed="false">
      <c r="B51" s="6"/>
      <c r="AR51" s="6"/>
    </row>
    <row r="52" customFormat="false" ht="10.2" hidden="false" customHeight="false" outlineLevel="0" collapsed="false">
      <c r="B52" s="6"/>
      <c r="AR52" s="6"/>
    </row>
    <row r="53" customFormat="false" ht="10.2" hidden="false" customHeight="false" outlineLevel="0" collapsed="false">
      <c r="B53" s="6"/>
      <c r="AR53" s="6"/>
    </row>
    <row r="54" customFormat="false" ht="10.2" hidden="false" customHeight="false" outlineLevel="0" collapsed="false">
      <c r="B54" s="6"/>
      <c r="AR54" s="6"/>
    </row>
    <row r="55" customFormat="false" ht="10.2" hidden="false" customHeight="false" outlineLevel="0" collapsed="false">
      <c r="B55" s="6"/>
      <c r="AR55" s="6"/>
    </row>
    <row r="56" customFormat="false" ht="10.2" hidden="false" customHeight="false" outlineLevel="0" collapsed="false">
      <c r="B56" s="6"/>
      <c r="AR56" s="6"/>
    </row>
    <row r="57" customFormat="false" ht="10.2" hidden="false" customHeight="false" outlineLevel="0" collapsed="false">
      <c r="B57" s="6"/>
      <c r="AR57" s="6"/>
    </row>
    <row r="58" customFormat="false" ht="10.2" hidden="false" customHeight="false" outlineLevel="0" collapsed="false">
      <c r="B58" s="6"/>
      <c r="AR58" s="6"/>
    </row>
    <row r="59" customFormat="false" ht="10.2" hidden="false" customHeight="false" outlineLevel="0" collapsed="false">
      <c r="B59" s="6"/>
      <c r="AR59" s="6"/>
    </row>
    <row r="60" s="27" customFormat="true" ht="13.2" hidden="false" customHeight="false" outlineLevel="0" collapsed="false">
      <c r="A60" s="22"/>
      <c r="B60" s="23"/>
      <c r="C60" s="22"/>
      <c r="D60" s="42" t="s">
        <v>49</v>
      </c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42" t="s">
        <v>50</v>
      </c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42" t="s">
        <v>49</v>
      </c>
      <c r="AI60" s="25"/>
      <c r="AJ60" s="25"/>
      <c r="AK60" s="25"/>
      <c r="AL60" s="25"/>
      <c r="AM60" s="42" t="s">
        <v>50</v>
      </c>
      <c r="AN60" s="25"/>
      <c r="AO60" s="25"/>
      <c r="AP60" s="22"/>
      <c r="AQ60" s="22"/>
      <c r="AR60" s="23"/>
      <c r="BE60" s="22"/>
    </row>
    <row r="61" customFormat="false" ht="10.2" hidden="false" customHeight="false" outlineLevel="0" collapsed="false">
      <c r="B61" s="6"/>
      <c r="AR61" s="6"/>
    </row>
    <row r="62" customFormat="false" ht="10.2" hidden="false" customHeight="false" outlineLevel="0" collapsed="false">
      <c r="B62" s="6"/>
      <c r="AR62" s="6"/>
    </row>
    <row r="63" customFormat="false" ht="10.2" hidden="false" customHeight="false" outlineLevel="0" collapsed="false">
      <c r="B63" s="6"/>
      <c r="AR63" s="6"/>
    </row>
    <row r="64" s="27" customFormat="true" ht="13.2" hidden="false" customHeight="false" outlineLevel="0" collapsed="false">
      <c r="A64" s="22"/>
      <c r="B64" s="23"/>
      <c r="C64" s="22"/>
      <c r="D64" s="40" t="s">
        <v>51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52</v>
      </c>
      <c r="AI64" s="43"/>
      <c r="AJ64" s="43"/>
      <c r="AK64" s="43"/>
      <c r="AL64" s="43"/>
      <c r="AM64" s="43"/>
      <c r="AN64" s="43"/>
      <c r="AO64" s="43"/>
      <c r="AP64" s="22"/>
      <c r="AQ64" s="22"/>
      <c r="AR64" s="23"/>
      <c r="BE64" s="22"/>
    </row>
    <row r="65" customFormat="false" ht="10.2" hidden="false" customHeight="false" outlineLevel="0" collapsed="false">
      <c r="B65" s="6"/>
      <c r="AR65" s="6"/>
    </row>
    <row r="66" customFormat="false" ht="10.2" hidden="false" customHeight="false" outlineLevel="0" collapsed="false">
      <c r="B66" s="6"/>
      <c r="AR66" s="6"/>
    </row>
    <row r="67" customFormat="false" ht="10.2" hidden="false" customHeight="false" outlineLevel="0" collapsed="false">
      <c r="B67" s="6"/>
      <c r="AR67" s="6"/>
    </row>
    <row r="68" customFormat="false" ht="10.2" hidden="false" customHeight="false" outlineLevel="0" collapsed="false">
      <c r="B68" s="6"/>
      <c r="AR68" s="6"/>
    </row>
    <row r="69" customFormat="false" ht="10.2" hidden="false" customHeight="false" outlineLevel="0" collapsed="false">
      <c r="B69" s="6"/>
      <c r="AR69" s="6"/>
    </row>
    <row r="70" customFormat="false" ht="10.2" hidden="false" customHeight="false" outlineLevel="0" collapsed="false">
      <c r="B70" s="6"/>
      <c r="AR70" s="6"/>
    </row>
    <row r="71" customFormat="false" ht="10.2" hidden="false" customHeight="false" outlineLevel="0" collapsed="false">
      <c r="B71" s="6"/>
      <c r="AR71" s="6"/>
    </row>
    <row r="72" customFormat="false" ht="10.2" hidden="false" customHeight="false" outlineLevel="0" collapsed="false">
      <c r="B72" s="6"/>
      <c r="AR72" s="6"/>
    </row>
    <row r="73" customFormat="false" ht="10.2" hidden="false" customHeight="false" outlineLevel="0" collapsed="false">
      <c r="B73" s="6"/>
      <c r="AR73" s="6"/>
    </row>
    <row r="74" customFormat="false" ht="10.2" hidden="false" customHeight="false" outlineLevel="0" collapsed="false">
      <c r="B74" s="6"/>
      <c r="AR74" s="6"/>
    </row>
    <row r="75" s="27" customFormat="true" ht="13.2" hidden="false" customHeight="false" outlineLevel="0" collapsed="false">
      <c r="A75" s="22"/>
      <c r="B75" s="23"/>
      <c r="C75" s="22"/>
      <c r="D75" s="42" t="s">
        <v>49</v>
      </c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42" t="s">
        <v>50</v>
      </c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42" t="s">
        <v>49</v>
      </c>
      <c r="AI75" s="25"/>
      <c r="AJ75" s="25"/>
      <c r="AK75" s="25"/>
      <c r="AL75" s="25"/>
      <c r="AM75" s="42" t="s">
        <v>50</v>
      </c>
      <c r="AN75" s="25"/>
      <c r="AO75" s="25"/>
      <c r="AP75" s="22"/>
      <c r="AQ75" s="22"/>
      <c r="AR75" s="23"/>
      <c r="BE75" s="22"/>
    </row>
    <row r="76" customFormat="false" ht="10.2" hidden="false" customHeight="false" outlineLevel="0" collapsed="false">
      <c r="A76" s="22"/>
      <c r="B76" s="23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3"/>
      <c r="BE76" s="22"/>
    </row>
    <row r="77" customFormat="false" ht="6.9" hidden="false" customHeight="true" outlineLevel="0" collapsed="false">
      <c r="A77" s="22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23"/>
      <c r="BE77" s="22"/>
    </row>
    <row r="81" s="27" customFormat="true" ht="6.9" hidden="false" customHeight="true" outlineLevel="0" collapsed="false">
      <c r="A81" s="22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23"/>
      <c r="BE81" s="22"/>
    </row>
    <row r="82" customFormat="false" ht="24.9" hidden="false" customHeight="true" outlineLevel="0" collapsed="false">
      <c r="A82" s="22"/>
      <c r="B82" s="23"/>
      <c r="C82" s="7" t="s">
        <v>53</v>
      </c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3"/>
      <c r="BE82" s="22"/>
    </row>
    <row r="83" customFormat="false" ht="6.9" hidden="false" customHeight="true" outlineLevel="0" collapsed="false">
      <c r="A83" s="22"/>
      <c r="B83" s="23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3"/>
      <c r="BE83" s="22"/>
    </row>
    <row r="84" s="48" customFormat="true" ht="12" hidden="false" customHeight="true" outlineLevel="0" collapsed="false">
      <c r="B84" s="49"/>
      <c r="C84" s="15" t="s">
        <v>10</v>
      </c>
      <c r="L84" s="48" t="str">
        <f aca="false">K5</f>
        <v>RE180719</v>
      </c>
      <c r="AR84" s="49"/>
    </row>
    <row r="85" s="50" customFormat="true" ht="36.9" hidden="false" customHeight="true" outlineLevel="0" collapsed="false">
      <c r="B85" s="51"/>
      <c r="C85" s="52" t="s">
        <v>13</v>
      </c>
      <c r="L85" s="53" t="str">
        <f aca="false">K6</f>
        <v>Stavebné úpravy na Základnej škole</v>
      </c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R85" s="51"/>
    </row>
    <row r="86" s="27" customFormat="true" ht="6.9" hidden="false" customHeight="true" outlineLevel="0" collapsed="false">
      <c r="A86" s="22"/>
      <c r="B86" s="23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3"/>
      <c r="BE86" s="22"/>
    </row>
    <row r="87" customFormat="false" ht="12" hidden="false" customHeight="true" outlineLevel="0" collapsed="false">
      <c r="A87" s="22"/>
      <c r="B87" s="23"/>
      <c r="C87" s="15" t="s">
        <v>17</v>
      </c>
      <c r="D87" s="22"/>
      <c r="E87" s="22"/>
      <c r="F87" s="22"/>
      <c r="G87" s="22"/>
      <c r="H87" s="22"/>
      <c r="I87" s="22"/>
      <c r="J87" s="22"/>
      <c r="K87" s="22"/>
      <c r="L87" s="54" t="str">
        <f aca="false">IF(K8="","",K8)</f>
        <v>Tvrdomestice</v>
      </c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15" t="s">
        <v>19</v>
      </c>
      <c r="AJ87" s="22"/>
      <c r="AK87" s="22"/>
      <c r="AL87" s="22"/>
      <c r="AM87" s="55" t="str">
        <f aca="false">IF(AN8= "","",AN8)</f>
        <v>18. 7. 2019</v>
      </c>
      <c r="AN87" s="55"/>
      <c r="AO87" s="22"/>
      <c r="AP87" s="22"/>
      <c r="AQ87" s="22"/>
      <c r="AR87" s="23"/>
      <c r="BE87" s="22"/>
    </row>
    <row r="88" customFormat="false" ht="6.9" hidden="false" customHeight="true" outlineLevel="0" collapsed="false">
      <c r="A88" s="22"/>
      <c r="B88" s="23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3"/>
      <c r="BE88" s="22"/>
    </row>
    <row r="89" customFormat="false" ht="15.15" hidden="false" customHeight="true" outlineLevel="0" collapsed="false">
      <c r="A89" s="22"/>
      <c r="B89" s="23"/>
      <c r="C89" s="15" t="s">
        <v>21</v>
      </c>
      <c r="D89" s="22"/>
      <c r="E89" s="22"/>
      <c r="F89" s="22"/>
      <c r="G89" s="22"/>
      <c r="H89" s="22"/>
      <c r="I89" s="22"/>
      <c r="J89" s="22"/>
      <c r="K89" s="22"/>
      <c r="L89" s="48" t="str">
        <f aca="false">IF(E11= "","",E11)</f>
        <v>Obec Tvrdomestice</v>
      </c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15" t="s">
        <v>27</v>
      </c>
      <c r="AJ89" s="22"/>
      <c r="AK89" s="22"/>
      <c r="AL89" s="22"/>
      <c r="AM89" s="56" t="str">
        <f aca="false">IF(E17="","",E17)</f>
        <v>Ing. Jozef Katrák</v>
      </c>
      <c r="AN89" s="56"/>
      <c r="AO89" s="56"/>
      <c r="AP89" s="56"/>
      <c r="AQ89" s="22"/>
      <c r="AR89" s="23"/>
      <c r="AS89" s="57" t="s">
        <v>54</v>
      </c>
      <c r="AT89" s="57"/>
      <c r="AU89" s="58"/>
      <c r="AV89" s="58"/>
      <c r="AW89" s="58"/>
      <c r="AX89" s="58"/>
      <c r="AY89" s="58"/>
      <c r="AZ89" s="58"/>
      <c r="BA89" s="58"/>
      <c r="BB89" s="58"/>
      <c r="BC89" s="58"/>
      <c r="BD89" s="59"/>
      <c r="BE89" s="22"/>
    </row>
    <row r="90" customFormat="false" ht="15.15" hidden="false" customHeight="true" outlineLevel="0" collapsed="false">
      <c r="A90" s="22"/>
      <c r="B90" s="23"/>
      <c r="C90" s="15" t="s">
        <v>25</v>
      </c>
      <c r="D90" s="22"/>
      <c r="E90" s="22"/>
      <c r="F90" s="22"/>
      <c r="G90" s="22"/>
      <c r="H90" s="22"/>
      <c r="I90" s="22"/>
      <c r="J90" s="22"/>
      <c r="K90" s="22"/>
      <c r="L90" s="48" t="str">
        <f aca="false">IF(E14= "Vyplň údaj","",E14)</f>
        <v/>
      </c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15" t="s">
        <v>31</v>
      </c>
      <c r="AJ90" s="22"/>
      <c r="AK90" s="22"/>
      <c r="AL90" s="22"/>
      <c r="AM90" s="56" t="str">
        <f aca="false">IF(E20="","",E20)</f>
        <v> </v>
      </c>
      <c r="AN90" s="56"/>
      <c r="AO90" s="56"/>
      <c r="AP90" s="56"/>
      <c r="AQ90" s="22"/>
      <c r="AR90" s="23"/>
      <c r="AS90" s="57"/>
      <c r="AT90" s="57"/>
      <c r="AU90" s="60"/>
      <c r="AV90" s="60"/>
      <c r="AW90" s="60"/>
      <c r="AX90" s="60"/>
      <c r="AY90" s="60"/>
      <c r="AZ90" s="60"/>
      <c r="BA90" s="60"/>
      <c r="BB90" s="60"/>
      <c r="BC90" s="60"/>
      <c r="BD90" s="61"/>
      <c r="BE90" s="22"/>
    </row>
    <row r="91" customFormat="false" ht="10.95" hidden="false" customHeight="true" outlineLevel="0" collapsed="false">
      <c r="A91" s="22"/>
      <c r="B91" s="23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3"/>
      <c r="AS91" s="57"/>
      <c r="AT91" s="57"/>
      <c r="AU91" s="60"/>
      <c r="AV91" s="60"/>
      <c r="AW91" s="60"/>
      <c r="AX91" s="60"/>
      <c r="AY91" s="60"/>
      <c r="AZ91" s="60"/>
      <c r="BA91" s="60"/>
      <c r="BB91" s="60"/>
      <c r="BC91" s="60"/>
      <c r="BD91" s="61"/>
      <c r="BE91" s="22"/>
    </row>
    <row r="92" customFormat="false" ht="29.25" hidden="false" customHeight="true" outlineLevel="0" collapsed="false">
      <c r="A92" s="22"/>
      <c r="B92" s="23"/>
      <c r="C92" s="62" t="s">
        <v>55</v>
      </c>
      <c r="D92" s="62"/>
      <c r="E92" s="62"/>
      <c r="F92" s="62"/>
      <c r="G92" s="62"/>
      <c r="H92" s="63"/>
      <c r="I92" s="64" t="s">
        <v>56</v>
      </c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5" t="s">
        <v>57</v>
      </c>
      <c r="AH92" s="65"/>
      <c r="AI92" s="65"/>
      <c r="AJ92" s="65"/>
      <c r="AK92" s="65"/>
      <c r="AL92" s="65"/>
      <c r="AM92" s="65"/>
      <c r="AN92" s="66" t="s">
        <v>58</v>
      </c>
      <c r="AO92" s="66"/>
      <c r="AP92" s="66"/>
      <c r="AQ92" s="67" t="s">
        <v>59</v>
      </c>
      <c r="AR92" s="23"/>
      <c r="AS92" s="68" t="s">
        <v>60</v>
      </c>
      <c r="AT92" s="69" t="s">
        <v>61</v>
      </c>
      <c r="AU92" s="69" t="s">
        <v>62</v>
      </c>
      <c r="AV92" s="69" t="s">
        <v>63</v>
      </c>
      <c r="AW92" s="69" t="s">
        <v>64</v>
      </c>
      <c r="AX92" s="69" t="s">
        <v>65</v>
      </c>
      <c r="AY92" s="69" t="s">
        <v>66</v>
      </c>
      <c r="AZ92" s="69" t="s">
        <v>67</v>
      </c>
      <c r="BA92" s="69" t="s">
        <v>68</v>
      </c>
      <c r="BB92" s="69" t="s">
        <v>69</v>
      </c>
      <c r="BC92" s="69" t="s">
        <v>70</v>
      </c>
      <c r="BD92" s="70" t="s">
        <v>71</v>
      </c>
      <c r="BE92" s="22"/>
    </row>
    <row r="93" customFormat="false" ht="10.95" hidden="false" customHeight="true" outlineLevel="0" collapsed="false">
      <c r="A93" s="22"/>
      <c r="B93" s="23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3"/>
      <c r="AS93" s="71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3"/>
      <c r="BE93" s="22"/>
    </row>
    <row r="94" s="74" customFormat="true" ht="32.4" hidden="false" customHeight="true" outlineLevel="0" collapsed="false">
      <c r="B94" s="75"/>
      <c r="C94" s="76" t="s">
        <v>72</v>
      </c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8" t="n">
        <f aca="false">ROUND(AG95,2)</f>
        <v>0</v>
      </c>
      <c r="AH94" s="78"/>
      <c r="AI94" s="78"/>
      <c r="AJ94" s="78"/>
      <c r="AK94" s="78"/>
      <c r="AL94" s="78"/>
      <c r="AM94" s="78"/>
      <c r="AN94" s="79" t="n">
        <f aca="false">SUM(AG94,AT94)</f>
        <v>0</v>
      </c>
      <c r="AO94" s="79"/>
      <c r="AP94" s="79"/>
      <c r="AQ94" s="80"/>
      <c r="AR94" s="75"/>
      <c r="AS94" s="81" t="n">
        <f aca="false">ROUND(AS95,2)</f>
        <v>0</v>
      </c>
      <c r="AT94" s="82" t="n">
        <f aca="false">ROUND(SUM(AV94:AW94),2)</f>
        <v>0</v>
      </c>
      <c r="AU94" s="83" t="n">
        <f aca="false">ROUND(AU95,5)</f>
        <v>0</v>
      </c>
      <c r="AV94" s="82" t="n">
        <f aca="false">ROUND(AZ94*L29,2)</f>
        <v>0</v>
      </c>
      <c r="AW94" s="82" t="n">
        <f aca="false">ROUND(BA94*L30,2)</f>
        <v>0</v>
      </c>
      <c r="AX94" s="82" t="n">
        <f aca="false">ROUND(BB94*L29,2)</f>
        <v>0</v>
      </c>
      <c r="AY94" s="82" t="n">
        <f aca="false">ROUND(BC94*L30,2)</f>
        <v>0</v>
      </c>
      <c r="AZ94" s="82" t="n">
        <f aca="false">ROUND(AZ95,2)</f>
        <v>0</v>
      </c>
      <c r="BA94" s="82" t="n">
        <f aca="false">ROUND(BA95,2)</f>
        <v>0</v>
      </c>
      <c r="BB94" s="82" t="n">
        <f aca="false">ROUND(BB95,2)</f>
        <v>0</v>
      </c>
      <c r="BC94" s="82" t="n">
        <f aca="false">ROUND(BC95,2)</f>
        <v>0</v>
      </c>
      <c r="BD94" s="84" t="n">
        <f aca="false">ROUND(BD95,2)</f>
        <v>0</v>
      </c>
      <c r="BS94" s="85" t="s">
        <v>73</v>
      </c>
      <c r="BT94" s="85" t="s">
        <v>74</v>
      </c>
      <c r="BV94" s="85" t="s">
        <v>75</v>
      </c>
      <c r="BW94" s="85" t="s">
        <v>3</v>
      </c>
      <c r="BX94" s="85" t="s">
        <v>76</v>
      </c>
      <c r="CL94" s="85"/>
    </row>
    <row r="95" s="97" customFormat="true" ht="24.75" hidden="false" customHeight="true" outlineLevel="0" collapsed="false">
      <c r="A95" s="86" t="s">
        <v>77</v>
      </c>
      <c r="B95" s="87"/>
      <c r="C95" s="88"/>
      <c r="D95" s="89" t="s">
        <v>11</v>
      </c>
      <c r="E95" s="89"/>
      <c r="F95" s="89"/>
      <c r="G95" s="89"/>
      <c r="H95" s="89"/>
      <c r="I95" s="90"/>
      <c r="J95" s="89" t="s">
        <v>14</v>
      </c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91" t="n">
        <f aca="false">'RE180719 - Stavebné úprav...'!J28</f>
        <v>0</v>
      </c>
      <c r="AH95" s="91"/>
      <c r="AI95" s="91"/>
      <c r="AJ95" s="91"/>
      <c r="AK95" s="91"/>
      <c r="AL95" s="91"/>
      <c r="AM95" s="91"/>
      <c r="AN95" s="91" t="n">
        <f aca="false">SUM(AG95,AT95)</f>
        <v>0</v>
      </c>
      <c r="AO95" s="91"/>
      <c r="AP95" s="91"/>
      <c r="AQ95" s="92" t="s">
        <v>78</v>
      </c>
      <c r="AR95" s="87"/>
      <c r="AS95" s="93" t="n">
        <v>0</v>
      </c>
      <c r="AT95" s="94" t="n">
        <f aca="false">ROUND(SUM(AV95:AW95),2)</f>
        <v>0</v>
      </c>
      <c r="AU95" s="95" t="n">
        <f aca="false">'RE180719 - Stavebné úprav...'!P126</f>
        <v>0</v>
      </c>
      <c r="AV95" s="94" t="n">
        <f aca="false">'RE180719 - Stavebné úprav...'!J31</f>
        <v>0</v>
      </c>
      <c r="AW95" s="94" t="n">
        <f aca="false">'RE180719 - Stavebné úprav...'!J32</f>
        <v>0</v>
      </c>
      <c r="AX95" s="94" t="n">
        <f aca="false">'RE180719 - Stavebné úprav...'!J33</f>
        <v>0</v>
      </c>
      <c r="AY95" s="94" t="n">
        <f aca="false">'RE180719 - Stavebné úprav...'!J34</f>
        <v>0</v>
      </c>
      <c r="AZ95" s="94" t="n">
        <f aca="false">'RE180719 - Stavebné úprav...'!F31</f>
        <v>0</v>
      </c>
      <c r="BA95" s="94" t="n">
        <f aca="false">'RE180719 - Stavebné úprav...'!F32</f>
        <v>0</v>
      </c>
      <c r="BB95" s="94" t="n">
        <f aca="false">'RE180719 - Stavebné úprav...'!F33</f>
        <v>0</v>
      </c>
      <c r="BC95" s="94" t="n">
        <f aca="false">'RE180719 - Stavebné úprav...'!F34</f>
        <v>0</v>
      </c>
      <c r="BD95" s="96" t="n">
        <f aca="false">'RE180719 - Stavebné úprav...'!F35</f>
        <v>0</v>
      </c>
      <c r="BT95" s="98" t="s">
        <v>79</v>
      </c>
      <c r="BU95" s="98" t="s">
        <v>80</v>
      </c>
      <c r="BV95" s="98" t="s">
        <v>75</v>
      </c>
      <c r="BW95" s="98" t="s">
        <v>3</v>
      </c>
      <c r="BX95" s="98" t="s">
        <v>76</v>
      </c>
      <c r="CL95" s="98"/>
    </row>
    <row r="96" s="27" customFormat="true" ht="30" hidden="false" customHeight="true" outlineLevel="0" collapsed="false">
      <c r="A96" s="22"/>
      <c r="B96" s="23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3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</row>
    <row r="97" customFormat="false" ht="6.9" hidden="false" customHeight="true" outlineLevel="0" collapsed="false">
      <c r="A97" s="22"/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23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</row>
  </sheetData>
  <mergeCells count="42">
    <mergeCell ref="AR2:BE2"/>
    <mergeCell ref="K5:AO5"/>
    <mergeCell ref="BE5:BE34"/>
    <mergeCell ref="K6:AO6"/>
    <mergeCell ref="E14:AJ14"/>
    <mergeCell ref="E23:AN23"/>
    <mergeCell ref="AK26:AO26"/>
    <mergeCell ref="L28:P28"/>
    <mergeCell ref="W28:AE28"/>
    <mergeCell ref="AK28:AO28"/>
    <mergeCell ref="L29:P29"/>
    <mergeCell ref="W29:AE29"/>
    <mergeCell ref="AK29:AO29"/>
    <mergeCell ref="L30:P30"/>
    <mergeCell ref="W30:AE30"/>
    <mergeCell ref="AK30:AO30"/>
    <mergeCell ref="L31:P31"/>
    <mergeCell ref="W31:AE31"/>
    <mergeCell ref="AK31:AO31"/>
    <mergeCell ref="L32:P32"/>
    <mergeCell ref="W32:AE32"/>
    <mergeCell ref="AK32:AO32"/>
    <mergeCell ref="L33:P33"/>
    <mergeCell ref="W33:AE33"/>
    <mergeCell ref="AK33:AO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G94:AM94"/>
    <mergeCell ref="AN94:AP94"/>
    <mergeCell ref="D95:H95"/>
    <mergeCell ref="J95:AF95"/>
    <mergeCell ref="AG95:AM95"/>
    <mergeCell ref="AN95:AP95"/>
  </mergeCells>
  <hyperlinks>
    <hyperlink ref="A95" location="'RE180719 - Stavebné úprav..!'!C2" display="/"/>
  </hyperlinks>
  <printOptions headings="false" gridLines="false" gridLinesSet="true" horizontalCentered="false" verticalCentered="false"/>
  <pageMargins left="0.39375" right="0.39375" top="0.39375" bottom="0.39375" header="0.511805555555555" footer="0"/>
  <pageSetup paperSize="9" scale="100" firstPageNumber="0" fitToWidth="1" fitToHeight="10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M284"/>
  <sheetViews>
    <sheetView windowProtection="false" showFormulas="false" showGridLines="false" showRowColHeaders="true" showZeros="true" rightToLeft="false" tabSelected="true" showOutlineSymbols="true" defaultGridColor="true" view="normal" topLeftCell="A280" colorId="64" zoomScale="100" zoomScaleNormal="100" zoomScalePageLayoutView="100" workbookViewId="0">
      <selection pane="topLeft" activeCell="A280" activeCellId="0" sqref="A280"/>
    </sheetView>
  </sheetViews>
  <sheetFormatPr defaultRowHeight="10.2"/>
  <cols>
    <col collapsed="false" hidden="false" max="1" min="1" style="0" width="8.76433121019108"/>
    <col collapsed="false" hidden="false" max="2" min="2" style="0" width="1.68789808917197"/>
    <col collapsed="false" hidden="false" max="3" min="3" style="0" width="4.38216560509554"/>
    <col collapsed="false" hidden="false" max="4" min="4" style="0" width="4.54777070063694"/>
    <col collapsed="false" hidden="false" max="5" min="5" style="0" width="18.031847133758"/>
    <col collapsed="false" hidden="false" max="6" min="6" style="0" width="53.7579617834395"/>
    <col collapsed="false" hidden="false" max="7" min="7" style="0" width="7.2484076433121"/>
    <col collapsed="false" hidden="false" max="8" min="8" style="0" width="12.1337579617834"/>
    <col collapsed="false" hidden="false" max="9" min="9" style="99" width="21.2356687898089"/>
    <col collapsed="false" hidden="false" max="10" min="10" style="0" width="21.2356687898089"/>
    <col collapsed="false" hidden="true" max="11" min="11" style="0" width="0"/>
    <col collapsed="false" hidden="false" max="12" min="12" style="0" width="9.77707006369427"/>
    <col collapsed="false" hidden="true" max="21" min="13" style="0" width="0"/>
    <col collapsed="false" hidden="false" max="22" min="22" style="0" width="12.9745222929936"/>
    <col collapsed="false" hidden="false" max="23" min="23" style="0" width="17.1910828025478"/>
    <col collapsed="false" hidden="false" max="24" min="24" style="0" width="12.9745222929936"/>
    <col collapsed="false" hidden="false" max="25" min="25" style="0" width="15.8407643312102"/>
    <col collapsed="false" hidden="false" max="26" min="26" style="0" width="11.6305732484076"/>
    <col collapsed="false" hidden="false" max="27" min="27" style="0" width="15.8407643312102"/>
    <col collapsed="false" hidden="false" max="28" min="28" style="0" width="17.1910828025478"/>
    <col collapsed="false" hidden="false" max="29" min="29" style="0" width="11.6305732484076"/>
    <col collapsed="false" hidden="false" max="30" min="30" style="0" width="15.8407643312102"/>
    <col collapsed="false" hidden="false" max="31" min="31" style="0" width="17.1910828025478"/>
    <col collapsed="false" hidden="true" max="65" min="44" style="0" width="0"/>
  </cols>
  <sheetData>
    <row r="1" customFormat="false" ht="10.2" hidden="false" customHeight="false" outlineLevel="0" collapsed="false">
      <c r="I1" s="0"/>
    </row>
    <row r="2" customFormat="false" ht="36.9" hidden="false" customHeight="true" outlineLevel="0" collapsed="false">
      <c r="L2" s="2" t="s">
        <v>4</v>
      </c>
      <c r="M2" s="2"/>
      <c r="N2" s="2"/>
      <c r="O2" s="2"/>
      <c r="P2" s="2"/>
      <c r="Q2" s="2"/>
      <c r="R2" s="2"/>
      <c r="S2" s="2"/>
      <c r="T2" s="2"/>
      <c r="U2" s="2"/>
      <c r="V2" s="2"/>
      <c r="AT2" s="3" t="s">
        <v>3</v>
      </c>
    </row>
    <row r="3" customFormat="false" ht="6.9" hidden="false" customHeight="true" outlineLevel="0" collapsed="false">
      <c r="B3" s="4"/>
      <c r="C3" s="5"/>
      <c r="D3" s="5"/>
      <c r="E3" s="5"/>
      <c r="F3" s="5"/>
      <c r="G3" s="5"/>
      <c r="H3" s="5"/>
      <c r="I3" s="100"/>
      <c r="J3" s="5"/>
      <c r="K3" s="5"/>
      <c r="L3" s="6"/>
      <c r="AT3" s="3" t="s">
        <v>74</v>
      </c>
    </row>
    <row r="4" customFormat="false" ht="24.9" hidden="false" customHeight="true" outlineLevel="0" collapsed="false">
      <c r="B4" s="6"/>
      <c r="D4" s="7" t="s">
        <v>81</v>
      </c>
      <c r="L4" s="6"/>
      <c r="M4" s="101" t="s">
        <v>8</v>
      </c>
      <c r="AT4" s="3" t="s">
        <v>2</v>
      </c>
    </row>
    <row r="5" customFormat="false" ht="6.9" hidden="false" customHeight="true" outlineLevel="0" collapsed="false">
      <c r="B5" s="6"/>
      <c r="L5" s="6"/>
    </row>
    <row r="6" s="27" customFormat="true" ht="12" hidden="false" customHeight="true" outlineLevel="0" collapsed="false">
      <c r="A6" s="22"/>
      <c r="B6" s="23"/>
      <c r="C6" s="22"/>
      <c r="D6" s="15" t="s">
        <v>13</v>
      </c>
      <c r="E6" s="22"/>
      <c r="F6" s="22"/>
      <c r="G6" s="22"/>
      <c r="H6" s="22"/>
      <c r="I6" s="102"/>
      <c r="J6" s="22"/>
      <c r="K6" s="22"/>
      <c r="L6" s="39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</row>
    <row r="7" s="27" customFormat="true" ht="16.5" hidden="false" customHeight="true" outlineLevel="0" collapsed="false">
      <c r="A7" s="22"/>
      <c r="B7" s="23"/>
      <c r="C7" s="22"/>
      <c r="D7" s="22"/>
      <c r="E7" s="53" t="s">
        <v>14</v>
      </c>
      <c r="F7" s="53"/>
      <c r="G7" s="53"/>
      <c r="H7" s="53"/>
      <c r="I7" s="102"/>
      <c r="J7" s="22"/>
      <c r="K7" s="22"/>
      <c r="L7" s="39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</row>
    <row r="8" s="27" customFormat="true" ht="10.2" hidden="false" customHeight="false" outlineLevel="0" collapsed="false">
      <c r="A8" s="22"/>
      <c r="B8" s="23"/>
      <c r="C8" s="22"/>
      <c r="D8" s="22"/>
      <c r="E8" s="22"/>
      <c r="F8" s="22"/>
      <c r="G8" s="22"/>
      <c r="H8" s="22"/>
      <c r="I8" s="102"/>
      <c r="J8" s="22"/>
      <c r="K8" s="22"/>
      <c r="L8" s="39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</row>
    <row r="9" customFormat="false" ht="12" hidden="false" customHeight="true" outlineLevel="0" collapsed="false">
      <c r="A9" s="22"/>
      <c r="B9" s="23"/>
      <c r="C9" s="22"/>
      <c r="D9" s="15" t="s">
        <v>15</v>
      </c>
      <c r="E9" s="22"/>
      <c r="F9" s="16"/>
      <c r="G9" s="22"/>
      <c r="H9" s="22"/>
      <c r="I9" s="103" t="s">
        <v>16</v>
      </c>
      <c r="J9" s="16"/>
      <c r="K9" s="22"/>
      <c r="L9" s="39"/>
      <c r="M9" s="27"/>
      <c r="N9" s="27"/>
      <c r="O9" s="27"/>
      <c r="P9" s="27"/>
      <c r="Q9" s="27"/>
      <c r="R9" s="27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</row>
    <row r="10" customFormat="false" ht="12" hidden="false" customHeight="true" outlineLevel="0" collapsed="false">
      <c r="A10" s="22"/>
      <c r="B10" s="23"/>
      <c r="C10" s="22"/>
      <c r="D10" s="15" t="s">
        <v>17</v>
      </c>
      <c r="E10" s="22"/>
      <c r="F10" s="16" t="s">
        <v>18</v>
      </c>
      <c r="G10" s="22"/>
      <c r="H10" s="22"/>
      <c r="I10" s="103" t="s">
        <v>19</v>
      </c>
      <c r="J10" s="104" t="str">
        <f aca="false">'Rekapitulácia stavby'!AN8</f>
        <v>18. 7. 2019</v>
      </c>
      <c r="K10" s="22"/>
      <c r="L10" s="39"/>
      <c r="M10" s="27"/>
      <c r="N10" s="27"/>
      <c r="O10" s="27"/>
      <c r="P10" s="27"/>
      <c r="Q10" s="27"/>
      <c r="R10" s="27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customFormat="false" ht="10.95" hidden="false" customHeight="true" outlineLevel="0" collapsed="false">
      <c r="A11" s="22"/>
      <c r="B11" s="23"/>
      <c r="C11" s="22"/>
      <c r="D11" s="22"/>
      <c r="E11" s="22"/>
      <c r="F11" s="22"/>
      <c r="G11" s="22"/>
      <c r="H11" s="22"/>
      <c r="I11" s="102"/>
      <c r="J11" s="22"/>
      <c r="K11" s="22"/>
      <c r="L11" s="39"/>
      <c r="M11" s="27"/>
      <c r="N11" s="27"/>
      <c r="O11" s="27"/>
      <c r="P11" s="27"/>
      <c r="Q11" s="27"/>
      <c r="R11" s="27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customFormat="false" ht="12" hidden="false" customHeight="true" outlineLevel="0" collapsed="false">
      <c r="A12" s="22"/>
      <c r="B12" s="23"/>
      <c r="C12" s="22"/>
      <c r="D12" s="15" t="s">
        <v>21</v>
      </c>
      <c r="E12" s="22"/>
      <c r="F12" s="22"/>
      <c r="G12" s="22"/>
      <c r="H12" s="22"/>
      <c r="I12" s="103" t="s">
        <v>22</v>
      </c>
      <c r="J12" s="16"/>
      <c r="K12" s="22"/>
      <c r="L12" s="39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customFormat="false" ht="18" hidden="false" customHeight="true" outlineLevel="0" collapsed="false">
      <c r="A13" s="22"/>
      <c r="B13" s="23"/>
      <c r="C13" s="22"/>
      <c r="D13" s="22"/>
      <c r="E13" s="16" t="s">
        <v>23</v>
      </c>
      <c r="F13" s="22"/>
      <c r="G13" s="22"/>
      <c r="H13" s="22"/>
      <c r="I13" s="103" t="s">
        <v>24</v>
      </c>
      <c r="J13" s="16"/>
      <c r="K13" s="22"/>
      <c r="L13" s="39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customFormat="false" ht="6.9" hidden="false" customHeight="true" outlineLevel="0" collapsed="false">
      <c r="A14" s="22"/>
      <c r="B14" s="23"/>
      <c r="C14" s="22"/>
      <c r="D14" s="22"/>
      <c r="E14" s="22"/>
      <c r="F14" s="22"/>
      <c r="G14" s="22"/>
      <c r="H14" s="22"/>
      <c r="I14" s="102"/>
      <c r="J14" s="22"/>
      <c r="K14" s="22"/>
      <c r="L14" s="39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customFormat="false" ht="12" hidden="false" customHeight="true" outlineLevel="0" collapsed="false">
      <c r="A15" s="22"/>
      <c r="B15" s="23"/>
      <c r="C15" s="22"/>
      <c r="D15" s="15" t="s">
        <v>25</v>
      </c>
      <c r="E15" s="22"/>
      <c r="F15" s="22"/>
      <c r="G15" s="22"/>
      <c r="H15" s="22"/>
      <c r="I15" s="103" t="s">
        <v>22</v>
      </c>
      <c r="J15" s="17" t="str">
        <f aca="false">'Rekapitulácia stavby'!AN13</f>
        <v>Vyplň údaj</v>
      </c>
      <c r="K15" s="22"/>
      <c r="L15" s="39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customFormat="false" ht="18" hidden="false" customHeight="true" outlineLevel="0" collapsed="false">
      <c r="A16" s="22"/>
      <c r="B16" s="23"/>
      <c r="C16" s="22"/>
      <c r="D16" s="22"/>
      <c r="E16" s="105" t="str">
        <f aca="false">'Rekapitulácia stavby'!E14</f>
        <v>Vyplň údaj</v>
      </c>
      <c r="F16" s="105"/>
      <c r="G16" s="105"/>
      <c r="H16" s="105"/>
      <c r="I16" s="103" t="s">
        <v>24</v>
      </c>
      <c r="J16" s="17" t="str">
        <f aca="false">'Rekapitulácia stavby'!AN14</f>
        <v>Vyplň údaj</v>
      </c>
      <c r="K16" s="22"/>
      <c r="L16" s="39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customFormat="false" ht="6.9" hidden="false" customHeight="true" outlineLevel="0" collapsed="false">
      <c r="A17" s="22"/>
      <c r="B17" s="23"/>
      <c r="C17" s="22"/>
      <c r="D17" s="22"/>
      <c r="E17" s="22"/>
      <c r="F17" s="22"/>
      <c r="G17" s="22"/>
      <c r="H17" s="22"/>
      <c r="I17" s="102"/>
      <c r="J17" s="22"/>
      <c r="K17" s="22"/>
      <c r="L17" s="39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</row>
    <row r="18" customFormat="false" ht="12" hidden="false" customHeight="true" outlineLevel="0" collapsed="false">
      <c r="A18" s="22"/>
      <c r="B18" s="23"/>
      <c r="C18" s="22"/>
      <c r="D18" s="15" t="s">
        <v>27</v>
      </c>
      <c r="E18" s="22"/>
      <c r="F18" s="22"/>
      <c r="G18" s="22"/>
      <c r="H18" s="22"/>
      <c r="I18" s="103" t="s">
        <v>22</v>
      </c>
      <c r="J18" s="16"/>
      <c r="K18" s="22"/>
      <c r="L18" s="39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</row>
    <row r="19" customFormat="false" ht="18" hidden="false" customHeight="true" outlineLevel="0" collapsed="false">
      <c r="A19" s="22"/>
      <c r="B19" s="23"/>
      <c r="C19" s="22"/>
      <c r="D19" s="22"/>
      <c r="E19" s="16" t="s">
        <v>28</v>
      </c>
      <c r="F19" s="22"/>
      <c r="G19" s="22"/>
      <c r="H19" s="22"/>
      <c r="I19" s="103" t="s">
        <v>24</v>
      </c>
      <c r="J19" s="16"/>
      <c r="K19" s="22"/>
      <c r="L19" s="39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</row>
    <row r="20" customFormat="false" ht="6.9" hidden="false" customHeight="true" outlineLevel="0" collapsed="false">
      <c r="A20" s="22"/>
      <c r="B20" s="23"/>
      <c r="C20" s="22"/>
      <c r="D20" s="22"/>
      <c r="E20" s="22"/>
      <c r="F20" s="22"/>
      <c r="G20" s="22"/>
      <c r="H20" s="22"/>
      <c r="I20" s="102"/>
      <c r="J20" s="22"/>
      <c r="K20" s="22"/>
      <c r="L20" s="39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</row>
    <row r="21" customFormat="false" ht="12" hidden="false" customHeight="true" outlineLevel="0" collapsed="false">
      <c r="A21" s="22"/>
      <c r="B21" s="23"/>
      <c r="C21" s="22"/>
      <c r="D21" s="15" t="s">
        <v>31</v>
      </c>
      <c r="E21" s="22"/>
      <c r="F21" s="22"/>
      <c r="G21" s="22"/>
      <c r="H21" s="22"/>
      <c r="I21" s="103" t="s">
        <v>22</v>
      </c>
      <c r="J21" s="16" t="str">
        <f aca="false">IF('Rekapitulácia stavby'!AN19="","",'Rekapitulácia stavby'!AN19)</f>
        <v/>
      </c>
      <c r="K21" s="22"/>
      <c r="L21" s="39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</row>
    <row r="22" customFormat="false" ht="18" hidden="false" customHeight="true" outlineLevel="0" collapsed="false">
      <c r="A22" s="22"/>
      <c r="B22" s="23"/>
      <c r="C22" s="22"/>
      <c r="D22" s="22"/>
      <c r="E22" s="16" t="str">
        <f aca="false">IF('Rekapitulácia stavby'!E20="","",'Rekapitulácia stavby'!E20)</f>
        <v> </v>
      </c>
      <c r="F22" s="22"/>
      <c r="G22" s="22"/>
      <c r="H22" s="22"/>
      <c r="I22" s="103" t="s">
        <v>24</v>
      </c>
      <c r="J22" s="16" t="str">
        <f aca="false">IF('Rekapitulácia stavby'!AN20="","",'Rekapitulácia stavby'!AN20)</f>
        <v/>
      </c>
      <c r="K22" s="22"/>
      <c r="L22" s="39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</row>
    <row r="23" customFormat="false" ht="6.9" hidden="false" customHeight="true" outlineLevel="0" collapsed="false">
      <c r="A23" s="22"/>
      <c r="B23" s="23"/>
      <c r="C23" s="22"/>
      <c r="D23" s="22"/>
      <c r="E23" s="22"/>
      <c r="F23" s="22"/>
      <c r="G23" s="22"/>
      <c r="H23" s="22"/>
      <c r="I23" s="102"/>
      <c r="J23" s="22"/>
      <c r="K23" s="22"/>
      <c r="L23" s="39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</row>
    <row r="24" customFormat="false" ht="12" hidden="false" customHeight="true" outlineLevel="0" collapsed="false">
      <c r="A24" s="22"/>
      <c r="B24" s="23"/>
      <c r="C24" s="22"/>
      <c r="D24" s="15" t="s">
        <v>33</v>
      </c>
      <c r="E24" s="22"/>
      <c r="F24" s="22"/>
      <c r="G24" s="22"/>
      <c r="H24" s="22"/>
      <c r="I24" s="102"/>
      <c r="J24" s="22"/>
      <c r="K24" s="22"/>
      <c r="L24" s="39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</row>
    <row r="25" s="110" customFormat="true" ht="16.5" hidden="false" customHeight="true" outlineLevel="0" collapsed="false">
      <c r="A25" s="106"/>
      <c r="B25" s="107"/>
      <c r="C25" s="106"/>
      <c r="D25" s="106"/>
      <c r="E25" s="20"/>
      <c r="F25" s="20"/>
      <c r="G25" s="20"/>
      <c r="H25" s="20"/>
      <c r="I25" s="108"/>
      <c r="J25" s="106"/>
      <c r="K25" s="106"/>
      <c r="L25" s="109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</row>
    <row r="26" s="27" customFormat="true" ht="6.9" hidden="false" customHeight="true" outlineLevel="0" collapsed="false">
      <c r="A26" s="22"/>
      <c r="B26" s="23"/>
      <c r="C26" s="22"/>
      <c r="D26" s="22"/>
      <c r="E26" s="22"/>
      <c r="F26" s="22"/>
      <c r="G26" s="22"/>
      <c r="H26" s="22"/>
      <c r="I26" s="102"/>
      <c r="J26" s="22"/>
      <c r="K26" s="22"/>
      <c r="L26" s="39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</row>
    <row r="27" customFormat="false" ht="6.9" hidden="false" customHeight="true" outlineLevel="0" collapsed="false">
      <c r="A27" s="22"/>
      <c r="B27" s="23"/>
      <c r="C27" s="22"/>
      <c r="D27" s="72"/>
      <c r="E27" s="72"/>
      <c r="F27" s="72"/>
      <c r="G27" s="72"/>
      <c r="H27" s="72"/>
      <c r="I27" s="111"/>
      <c r="J27" s="72"/>
      <c r="K27" s="72"/>
      <c r="L27" s="39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</row>
    <row r="28" customFormat="false" ht="25.35" hidden="false" customHeight="true" outlineLevel="0" collapsed="false">
      <c r="A28" s="22"/>
      <c r="B28" s="23"/>
      <c r="C28" s="22"/>
      <c r="D28" s="112" t="s">
        <v>34</v>
      </c>
      <c r="E28" s="22"/>
      <c r="F28" s="22"/>
      <c r="G28" s="22"/>
      <c r="H28" s="22"/>
      <c r="I28" s="102"/>
      <c r="J28" s="113" t="n">
        <f aca="false">ROUND(J126, 2)</f>
        <v>0</v>
      </c>
      <c r="K28" s="22"/>
      <c r="L28" s="39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</row>
    <row r="29" customFormat="false" ht="6.9" hidden="false" customHeight="true" outlineLevel="0" collapsed="false">
      <c r="A29" s="22"/>
      <c r="B29" s="23"/>
      <c r="C29" s="22"/>
      <c r="D29" s="72"/>
      <c r="E29" s="72"/>
      <c r="F29" s="72"/>
      <c r="G29" s="72"/>
      <c r="H29" s="72"/>
      <c r="I29" s="111"/>
      <c r="J29" s="72"/>
      <c r="K29" s="72"/>
      <c r="L29" s="39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</row>
    <row r="30" customFormat="false" ht="14.4" hidden="false" customHeight="true" outlineLevel="0" collapsed="false">
      <c r="A30" s="22"/>
      <c r="B30" s="23"/>
      <c r="C30" s="22"/>
      <c r="D30" s="22"/>
      <c r="E30" s="22"/>
      <c r="F30" s="114" t="s">
        <v>36</v>
      </c>
      <c r="G30" s="22"/>
      <c r="H30" s="22"/>
      <c r="I30" s="115" t="s">
        <v>35</v>
      </c>
      <c r="J30" s="114" t="s">
        <v>37</v>
      </c>
      <c r="K30" s="22"/>
      <c r="L30" s="39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</row>
    <row r="31" customFormat="false" ht="14.4" hidden="false" customHeight="true" outlineLevel="0" collapsed="false">
      <c r="A31" s="22"/>
      <c r="B31" s="23"/>
      <c r="C31" s="22"/>
      <c r="D31" s="116" t="s">
        <v>38</v>
      </c>
      <c r="E31" s="15" t="s">
        <v>39</v>
      </c>
      <c r="F31" s="117" t="n">
        <f aca="false">ROUND((SUM(BE126:BE283)),  2)</f>
        <v>0</v>
      </c>
      <c r="G31" s="22"/>
      <c r="H31" s="22"/>
      <c r="I31" s="118" t="n">
        <v>0.2</v>
      </c>
      <c r="J31" s="117" t="n">
        <f aca="false">ROUND(((SUM(BE126:BE283))*I31),  2)</f>
        <v>0</v>
      </c>
      <c r="K31" s="22"/>
      <c r="L31" s="39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</row>
    <row r="32" customFormat="false" ht="14.4" hidden="false" customHeight="true" outlineLevel="0" collapsed="false">
      <c r="A32" s="22"/>
      <c r="B32" s="23"/>
      <c r="C32" s="22"/>
      <c r="D32" s="22"/>
      <c r="E32" s="15" t="s">
        <v>40</v>
      </c>
      <c r="F32" s="117" t="n">
        <f aca="false">ROUND((SUM(BF126:BF283)),  2)</f>
        <v>0</v>
      </c>
      <c r="G32" s="22"/>
      <c r="H32" s="22"/>
      <c r="I32" s="118" t="n">
        <v>0.2</v>
      </c>
      <c r="J32" s="117" t="n">
        <f aca="false">ROUND(((SUM(BF126:BF283))*I32),  2)</f>
        <v>0</v>
      </c>
      <c r="K32" s="22"/>
      <c r="L32" s="39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</row>
    <row r="33" customFormat="false" ht="14.4" hidden="true" customHeight="true" outlineLevel="0" collapsed="false">
      <c r="A33" s="22"/>
      <c r="B33" s="23"/>
      <c r="C33" s="22"/>
      <c r="D33" s="22"/>
      <c r="E33" s="15" t="s">
        <v>41</v>
      </c>
      <c r="F33" s="117" t="n">
        <f aca="false">ROUND((SUM(BG126:BG283)),  2)</f>
        <v>0</v>
      </c>
      <c r="G33" s="22"/>
      <c r="H33" s="22"/>
      <c r="I33" s="118" t="n">
        <v>0.2</v>
      </c>
      <c r="J33" s="117" t="n">
        <f aca="false">0</f>
        <v>0</v>
      </c>
      <c r="K33" s="22"/>
      <c r="L33" s="39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</row>
    <row r="34" customFormat="false" ht="14.4" hidden="true" customHeight="true" outlineLevel="0" collapsed="false">
      <c r="A34" s="22"/>
      <c r="B34" s="23"/>
      <c r="C34" s="22"/>
      <c r="D34" s="22"/>
      <c r="E34" s="15" t="s">
        <v>42</v>
      </c>
      <c r="F34" s="117" t="n">
        <f aca="false">ROUND((SUM(BH126:BH283)),  2)</f>
        <v>0</v>
      </c>
      <c r="G34" s="22"/>
      <c r="H34" s="22"/>
      <c r="I34" s="118" t="n">
        <v>0.2</v>
      </c>
      <c r="J34" s="117" t="n">
        <f aca="false">0</f>
        <v>0</v>
      </c>
      <c r="K34" s="22"/>
      <c r="L34" s="39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</row>
    <row r="35" customFormat="false" ht="14.4" hidden="true" customHeight="true" outlineLevel="0" collapsed="false">
      <c r="A35" s="22"/>
      <c r="B35" s="23"/>
      <c r="C35" s="22"/>
      <c r="D35" s="22"/>
      <c r="E35" s="15" t="s">
        <v>43</v>
      </c>
      <c r="F35" s="117" t="n">
        <f aca="false">ROUND((SUM(BI126:BI283)),  2)</f>
        <v>0</v>
      </c>
      <c r="G35" s="22"/>
      <c r="H35" s="22"/>
      <c r="I35" s="118" t="n">
        <v>0</v>
      </c>
      <c r="J35" s="117" t="n">
        <f aca="false">0</f>
        <v>0</v>
      </c>
      <c r="K35" s="22"/>
      <c r="L35" s="39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</row>
    <row r="36" customFormat="false" ht="6.9" hidden="false" customHeight="true" outlineLevel="0" collapsed="false">
      <c r="A36" s="22"/>
      <c r="B36" s="23"/>
      <c r="C36" s="22"/>
      <c r="D36" s="22"/>
      <c r="E36" s="22"/>
      <c r="F36" s="22"/>
      <c r="G36" s="22"/>
      <c r="H36" s="22"/>
      <c r="I36" s="102"/>
      <c r="J36" s="22"/>
      <c r="K36" s="22"/>
      <c r="L36" s="39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</row>
    <row r="37" customFormat="false" ht="25.35" hidden="false" customHeight="true" outlineLevel="0" collapsed="false">
      <c r="A37" s="22"/>
      <c r="B37" s="23"/>
      <c r="C37" s="119"/>
      <c r="D37" s="120" t="s">
        <v>44</v>
      </c>
      <c r="E37" s="63"/>
      <c r="F37" s="63"/>
      <c r="G37" s="121" t="s">
        <v>45</v>
      </c>
      <c r="H37" s="122" t="s">
        <v>46</v>
      </c>
      <c r="I37" s="123"/>
      <c r="J37" s="124" t="n">
        <f aca="false">SUM(J28:J35)</f>
        <v>0</v>
      </c>
      <c r="K37" s="125"/>
      <c r="L37" s="39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</row>
    <row r="38" customFormat="false" ht="14.4" hidden="false" customHeight="true" outlineLevel="0" collapsed="false">
      <c r="A38" s="22"/>
      <c r="B38" s="23"/>
      <c r="C38" s="22"/>
      <c r="D38" s="22"/>
      <c r="E38" s="22"/>
      <c r="F38" s="22"/>
      <c r="G38" s="22"/>
      <c r="H38" s="22"/>
      <c r="I38" s="102"/>
      <c r="J38" s="22"/>
      <c r="K38" s="22"/>
      <c r="L38" s="39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customFormat="false" ht="14.4" hidden="false" customHeight="true" outlineLevel="0" collapsed="false">
      <c r="B39" s="6"/>
      <c r="L39" s="6"/>
    </row>
    <row r="40" customFormat="false" ht="14.4" hidden="false" customHeight="true" outlineLevel="0" collapsed="false">
      <c r="B40" s="6"/>
      <c r="L40" s="6"/>
    </row>
    <row r="41" customFormat="false" ht="14.4" hidden="false" customHeight="true" outlineLevel="0" collapsed="false">
      <c r="B41" s="6"/>
      <c r="L41" s="6"/>
    </row>
    <row r="42" customFormat="false" ht="14.4" hidden="false" customHeight="true" outlineLevel="0" collapsed="false">
      <c r="B42" s="6"/>
      <c r="L42" s="6"/>
    </row>
    <row r="43" customFormat="false" ht="14.4" hidden="false" customHeight="true" outlineLevel="0" collapsed="false">
      <c r="B43" s="6"/>
      <c r="L43" s="6"/>
    </row>
    <row r="44" customFormat="false" ht="14.4" hidden="false" customHeight="true" outlineLevel="0" collapsed="false">
      <c r="B44" s="6"/>
      <c r="L44" s="6"/>
    </row>
    <row r="45" customFormat="false" ht="14.4" hidden="false" customHeight="true" outlineLevel="0" collapsed="false">
      <c r="B45" s="6"/>
      <c r="L45" s="6"/>
    </row>
    <row r="46" customFormat="false" ht="14.4" hidden="false" customHeight="true" outlineLevel="0" collapsed="false">
      <c r="B46" s="6"/>
      <c r="L46" s="6"/>
    </row>
    <row r="47" customFormat="false" ht="14.4" hidden="false" customHeight="true" outlineLevel="0" collapsed="false">
      <c r="B47" s="6"/>
      <c r="L47" s="6"/>
    </row>
    <row r="48" customFormat="false" ht="14.4" hidden="false" customHeight="true" outlineLevel="0" collapsed="false">
      <c r="B48" s="6"/>
      <c r="L48" s="6"/>
    </row>
    <row r="49" customFormat="false" ht="14.4" hidden="false" customHeight="true" outlineLevel="0" collapsed="false">
      <c r="B49" s="6"/>
      <c r="L49" s="6"/>
    </row>
    <row r="50" s="27" customFormat="true" ht="14.4" hidden="false" customHeight="true" outlineLevel="0" collapsed="false">
      <c r="B50" s="39"/>
      <c r="D50" s="40" t="s">
        <v>47</v>
      </c>
      <c r="E50" s="41"/>
      <c r="F50" s="41"/>
      <c r="G50" s="40" t="s">
        <v>48</v>
      </c>
      <c r="H50" s="41"/>
      <c r="I50" s="126"/>
      <c r="J50" s="41"/>
      <c r="K50" s="41"/>
      <c r="L50" s="39"/>
    </row>
    <row r="51" customFormat="false" ht="10.2" hidden="false" customHeight="false" outlineLevel="0" collapsed="false">
      <c r="B51" s="6"/>
      <c r="I51" s="0"/>
      <c r="L51" s="6"/>
    </row>
    <row r="52" customFormat="false" ht="10.2" hidden="false" customHeight="false" outlineLevel="0" collapsed="false">
      <c r="B52" s="6"/>
      <c r="I52" s="0"/>
      <c r="L52" s="6"/>
    </row>
    <row r="53" customFormat="false" ht="10.2" hidden="false" customHeight="false" outlineLevel="0" collapsed="false">
      <c r="B53" s="6"/>
      <c r="I53" s="0"/>
      <c r="L53" s="6"/>
    </row>
    <row r="54" customFormat="false" ht="10.2" hidden="false" customHeight="false" outlineLevel="0" collapsed="false">
      <c r="B54" s="6"/>
      <c r="I54" s="0"/>
      <c r="L54" s="6"/>
    </row>
    <row r="55" customFormat="false" ht="10.2" hidden="false" customHeight="false" outlineLevel="0" collapsed="false">
      <c r="B55" s="6"/>
      <c r="I55" s="0"/>
      <c r="L55" s="6"/>
    </row>
    <row r="56" customFormat="false" ht="10.2" hidden="false" customHeight="false" outlineLevel="0" collapsed="false">
      <c r="B56" s="6"/>
      <c r="I56" s="0"/>
      <c r="L56" s="6"/>
    </row>
    <row r="57" customFormat="false" ht="10.2" hidden="false" customHeight="false" outlineLevel="0" collapsed="false">
      <c r="B57" s="6"/>
      <c r="I57" s="0"/>
      <c r="L57" s="6"/>
    </row>
    <row r="58" customFormat="false" ht="10.2" hidden="false" customHeight="false" outlineLevel="0" collapsed="false">
      <c r="B58" s="6"/>
      <c r="I58" s="0"/>
      <c r="L58" s="6"/>
    </row>
    <row r="59" customFormat="false" ht="10.2" hidden="false" customHeight="false" outlineLevel="0" collapsed="false">
      <c r="B59" s="6"/>
      <c r="I59" s="0"/>
      <c r="L59" s="6"/>
    </row>
    <row r="60" customFormat="false" ht="10.2" hidden="false" customHeight="false" outlineLevel="0" collapsed="false">
      <c r="B60" s="6"/>
      <c r="I60" s="0"/>
      <c r="L60" s="6"/>
    </row>
    <row r="61" s="27" customFormat="true" ht="13.2" hidden="false" customHeight="false" outlineLevel="0" collapsed="false">
      <c r="A61" s="22"/>
      <c r="B61" s="23"/>
      <c r="C61" s="22"/>
      <c r="D61" s="42" t="s">
        <v>49</v>
      </c>
      <c r="E61" s="25"/>
      <c r="F61" s="127" t="s">
        <v>50</v>
      </c>
      <c r="G61" s="42" t="s">
        <v>49</v>
      </c>
      <c r="H61" s="25"/>
      <c r="I61" s="128"/>
      <c r="J61" s="129" t="s">
        <v>50</v>
      </c>
      <c r="K61" s="25"/>
      <c r="L61" s="39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</row>
    <row r="62" customFormat="false" ht="10.2" hidden="false" customHeight="false" outlineLevel="0" collapsed="false">
      <c r="B62" s="6"/>
      <c r="I62" s="0"/>
      <c r="L62" s="6"/>
    </row>
    <row r="63" customFormat="false" ht="10.2" hidden="false" customHeight="false" outlineLevel="0" collapsed="false">
      <c r="B63" s="6"/>
      <c r="I63" s="0"/>
      <c r="L63" s="6"/>
    </row>
    <row r="64" customFormat="false" ht="10.2" hidden="false" customHeight="false" outlineLevel="0" collapsed="false">
      <c r="B64" s="6"/>
      <c r="I64" s="0"/>
      <c r="L64" s="6"/>
    </row>
    <row r="65" s="27" customFormat="true" ht="13.2" hidden="false" customHeight="false" outlineLevel="0" collapsed="false">
      <c r="A65" s="22"/>
      <c r="B65" s="23"/>
      <c r="C65" s="22"/>
      <c r="D65" s="40" t="s">
        <v>51</v>
      </c>
      <c r="E65" s="43"/>
      <c r="F65" s="43"/>
      <c r="G65" s="40" t="s">
        <v>52</v>
      </c>
      <c r="H65" s="43"/>
      <c r="I65" s="130"/>
      <c r="J65" s="43"/>
      <c r="K65" s="43"/>
      <c r="L65" s="39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</row>
    <row r="66" customFormat="false" ht="10.2" hidden="false" customHeight="false" outlineLevel="0" collapsed="false">
      <c r="B66" s="6"/>
      <c r="I66" s="0"/>
      <c r="L66" s="6"/>
    </row>
    <row r="67" customFormat="false" ht="10.2" hidden="false" customHeight="false" outlineLevel="0" collapsed="false">
      <c r="B67" s="6"/>
      <c r="I67" s="0"/>
      <c r="L67" s="6"/>
    </row>
    <row r="68" customFormat="false" ht="10.2" hidden="false" customHeight="false" outlineLevel="0" collapsed="false">
      <c r="B68" s="6"/>
      <c r="I68" s="0"/>
      <c r="L68" s="6"/>
    </row>
    <row r="69" customFormat="false" ht="10.2" hidden="false" customHeight="false" outlineLevel="0" collapsed="false">
      <c r="B69" s="6"/>
      <c r="I69" s="0"/>
      <c r="L69" s="6"/>
    </row>
    <row r="70" customFormat="false" ht="10.2" hidden="false" customHeight="false" outlineLevel="0" collapsed="false">
      <c r="B70" s="6"/>
      <c r="I70" s="0"/>
      <c r="L70" s="6"/>
    </row>
    <row r="71" customFormat="false" ht="10.2" hidden="false" customHeight="false" outlineLevel="0" collapsed="false">
      <c r="B71" s="6"/>
      <c r="I71" s="0"/>
      <c r="L71" s="6"/>
    </row>
    <row r="72" customFormat="false" ht="10.2" hidden="false" customHeight="false" outlineLevel="0" collapsed="false">
      <c r="B72" s="6"/>
      <c r="I72" s="0"/>
      <c r="L72" s="6"/>
    </row>
    <row r="73" customFormat="false" ht="10.2" hidden="false" customHeight="false" outlineLevel="0" collapsed="false">
      <c r="B73" s="6"/>
      <c r="I73" s="0"/>
      <c r="L73" s="6"/>
    </row>
    <row r="74" customFormat="false" ht="10.2" hidden="false" customHeight="false" outlineLevel="0" collapsed="false">
      <c r="B74" s="6"/>
      <c r="I74" s="0"/>
      <c r="L74" s="6"/>
    </row>
    <row r="75" customFormat="false" ht="10.2" hidden="false" customHeight="false" outlineLevel="0" collapsed="false">
      <c r="B75" s="6"/>
      <c r="I75" s="0"/>
      <c r="L75" s="6"/>
    </row>
    <row r="76" s="27" customFormat="true" ht="13.2" hidden="false" customHeight="false" outlineLevel="0" collapsed="false">
      <c r="A76" s="22"/>
      <c r="B76" s="23"/>
      <c r="C76" s="22"/>
      <c r="D76" s="42" t="s">
        <v>49</v>
      </c>
      <c r="E76" s="25"/>
      <c r="F76" s="127" t="s">
        <v>50</v>
      </c>
      <c r="G76" s="42" t="s">
        <v>49</v>
      </c>
      <c r="H76" s="25"/>
      <c r="I76" s="128"/>
      <c r="J76" s="129" t="s">
        <v>50</v>
      </c>
      <c r="K76" s="25"/>
      <c r="L76" s="39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</row>
    <row r="77" customFormat="false" ht="14.4" hidden="false" customHeight="true" outlineLevel="0" collapsed="false">
      <c r="A77" s="22"/>
      <c r="B77" s="44"/>
      <c r="C77" s="45"/>
      <c r="D77" s="45"/>
      <c r="E77" s="45"/>
      <c r="F77" s="45"/>
      <c r="G77" s="45"/>
      <c r="H77" s="45"/>
      <c r="I77" s="131"/>
      <c r="J77" s="45"/>
      <c r="K77" s="45"/>
      <c r="L77" s="39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</row>
    <row r="78" customFormat="false" ht="10.2" hidden="false" customHeight="false" outlineLevel="0" collapsed="false">
      <c r="I78" s="0"/>
    </row>
    <row r="81" s="27" customFormat="true" ht="6.9" hidden="false" customHeight="true" outlineLevel="0" collapsed="false">
      <c r="A81" s="22"/>
      <c r="B81" s="46"/>
      <c r="C81" s="47"/>
      <c r="D81" s="47"/>
      <c r="E81" s="47"/>
      <c r="F81" s="47"/>
      <c r="G81" s="47"/>
      <c r="H81" s="47"/>
      <c r="I81" s="132"/>
      <c r="J81" s="47"/>
      <c r="K81" s="47"/>
      <c r="L81" s="39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</row>
    <row r="82" customFormat="false" ht="24.9" hidden="false" customHeight="true" outlineLevel="0" collapsed="false">
      <c r="A82" s="22"/>
      <c r="B82" s="23"/>
      <c r="C82" s="7" t="s">
        <v>82</v>
      </c>
      <c r="D82" s="22"/>
      <c r="E82" s="22"/>
      <c r="F82" s="22"/>
      <c r="G82" s="22"/>
      <c r="H82" s="22"/>
      <c r="I82" s="102"/>
      <c r="J82" s="22"/>
      <c r="K82" s="22"/>
      <c r="L82" s="39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</row>
    <row r="83" customFormat="false" ht="6.9" hidden="false" customHeight="true" outlineLevel="0" collapsed="false">
      <c r="A83" s="22"/>
      <c r="B83" s="23"/>
      <c r="C83" s="22"/>
      <c r="D83" s="22"/>
      <c r="E83" s="22"/>
      <c r="F83" s="22"/>
      <c r="G83" s="22"/>
      <c r="H83" s="22"/>
      <c r="I83" s="102"/>
      <c r="J83" s="22"/>
      <c r="K83" s="22"/>
      <c r="L83" s="39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</row>
    <row r="84" customFormat="false" ht="12" hidden="false" customHeight="true" outlineLevel="0" collapsed="false">
      <c r="A84" s="22"/>
      <c r="B84" s="23"/>
      <c r="C84" s="15" t="s">
        <v>13</v>
      </c>
      <c r="D84" s="22"/>
      <c r="E84" s="22"/>
      <c r="F84" s="22"/>
      <c r="G84" s="22"/>
      <c r="H84" s="22"/>
      <c r="I84" s="102"/>
      <c r="J84" s="22"/>
      <c r="K84" s="22"/>
      <c r="L84" s="39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</row>
    <row r="85" customFormat="false" ht="16.5" hidden="false" customHeight="true" outlineLevel="0" collapsed="false">
      <c r="A85" s="22"/>
      <c r="B85" s="23"/>
      <c r="C85" s="22"/>
      <c r="D85" s="22"/>
      <c r="E85" s="53" t="str">
        <f aca="false">E7</f>
        <v>Stavebné úpravy na Základnej škole</v>
      </c>
      <c r="F85" s="53"/>
      <c r="G85" s="53"/>
      <c r="H85" s="53"/>
      <c r="I85" s="102"/>
      <c r="J85" s="22"/>
      <c r="K85" s="22"/>
      <c r="L85" s="39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</row>
    <row r="86" customFormat="false" ht="6.9" hidden="false" customHeight="true" outlineLevel="0" collapsed="false">
      <c r="A86" s="22"/>
      <c r="B86" s="23"/>
      <c r="C86" s="22"/>
      <c r="D86" s="22"/>
      <c r="E86" s="22"/>
      <c r="F86" s="22"/>
      <c r="G86" s="22"/>
      <c r="H86" s="22"/>
      <c r="I86" s="102"/>
      <c r="J86" s="22"/>
      <c r="K86" s="22"/>
      <c r="L86" s="39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</row>
    <row r="87" customFormat="false" ht="12" hidden="false" customHeight="true" outlineLevel="0" collapsed="false">
      <c r="A87" s="22"/>
      <c r="B87" s="23"/>
      <c r="C87" s="15" t="s">
        <v>17</v>
      </c>
      <c r="D87" s="22"/>
      <c r="E87" s="22"/>
      <c r="F87" s="16" t="str">
        <f aca="false">F10</f>
        <v>Tvrdomestice</v>
      </c>
      <c r="G87" s="22"/>
      <c r="H87" s="22"/>
      <c r="I87" s="103" t="s">
        <v>19</v>
      </c>
      <c r="J87" s="104" t="str">
        <f aca="false">IF(J10="","",J10)</f>
        <v>18. 7. 2019</v>
      </c>
      <c r="K87" s="22"/>
      <c r="L87" s="39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</row>
    <row r="88" customFormat="false" ht="6.9" hidden="false" customHeight="true" outlineLevel="0" collapsed="false">
      <c r="A88" s="22"/>
      <c r="B88" s="23"/>
      <c r="C88" s="22"/>
      <c r="D88" s="22"/>
      <c r="E88" s="22"/>
      <c r="F88" s="22"/>
      <c r="G88" s="22"/>
      <c r="H88" s="22"/>
      <c r="I88" s="102"/>
      <c r="J88" s="22"/>
      <c r="K88" s="22"/>
      <c r="L88" s="39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</row>
    <row r="89" customFormat="false" ht="15.15" hidden="false" customHeight="true" outlineLevel="0" collapsed="false">
      <c r="A89" s="22"/>
      <c r="B89" s="23"/>
      <c r="C89" s="15" t="s">
        <v>21</v>
      </c>
      <c r="D89" s="22"/>
      <c r="E89" s="22"/>
      <c r="F89" s="16" t="str">
        <f aca="false">E13</f>
        <v>Obec Tvrdomestice</v>
      </c>
      <c r="G89" s="22"/>
      <c r="H89" s="22"/>
      <c r="I89" s="103" t="s">
        <v>27</v>
      </c>
      <c r="J89" s="133" t="str">
        <f aca="false">E19</f>
        <v>Ing. Jozef Katrák</v>
      </c>
      <c r="K89" s="22"/>
      <c r="L89" s="39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</row>
    <row r="90" customFormat="false" ht="15.15" hidden="false" customHeight="true" outlineLevel="0" collapsed="false">
      <c r="A90" s="22"/>
      <c r="B90" s="23"/>
      <c r="C90" s="15" t="s">
        <v>25</v>
      </c>
      <c r="D90" s="22"/>
      <c r="E90" s="22"/>
      <c r="F90" s="16" t="str">
        <f aca="false">IF(E16="","",E16)</f>
        <v>Vyplň údaj</v>
      </c>
      <c r="G90" s="22"/>
      <c r="H90" s="22"/>
      <c r="I90" s="103" t="s">
        <v>31</v>
      </c>
      <c r="J90" s="133" t="str">
        <f aca="false">E22</f>
        <v> </v>
      </c>
      <c r="K90" s="22"/>
      <c r="L90" s="39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</row>
    <row r="91" customFormat="false" ht="10.35" hidden="false" customHeight="true" outlineLevel="0" collapsed="false">
      <c r="A91" s="22"/>
      <c r="B91" s="23"/>
      <c r="C91" s="22"/>
      <c r="D91" s="22"/>
      <c r="E91" s="22"/>
      <c r="F91" s="22"/>
      <c r="G91" s="22"/>
      <c r="H91" s="22"/>
      <c r="I91" s="102"/>
      <c r="J91" s="22"/>
      <c r="K91" s="22"/>
      <c r="L91" s="39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</row>
    <row r="92" customFormat="false" ht="29.25" hidden="false" customHeight="true" outlineLevel="0" collapsed="false">
      <c r="A92" s="22"/>
      <c r="B92" s="23"/>
      <c r="C92" s="134" t="s">
        <v>83</v>
      </c>
      <c r="D92" s="119"/>
      <c r="E92" s="119"/>
      <c r="F92" s="119"/>
      <c r="G92" s="119"/>
      <c r="H92" s="119"/>
      <c r="I92" s="135"/>
      <c r="J92" s="136" t="s">
        <v>84</v>
      </c>
      <c r="K92" s="119"/>
      <c r="L92" s="39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</row>
    <row r="93" customFormat="false" ht="10.35" hidden="false" customHeight="true" outlineLevel="0" collapsed="false">
      <c r="A93" s="22"/>
      <c r="B93" s="23"/>
      <c r="C93" s="22"/>
      <c r="D93" s="22"/>
      <c r="E93" s="22"/>
      <c r="F93" s="22"/>
      <c r="G93" s="22"/>
      <c r="H93" s="22"/>
      <c r="I93" s="102"/>
      <c r="J93" s="22"/>
      <c r="K93" s="22"/>
      <c r="L93" s="39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</row>
    <row r="94" customFormat="false" ht="22.95" hidden="false" customHeight="true" outlineLevel="0" collapsed="false">
      <c r="A94" s="22"/>
      <c r="B94" s="23"/>
      <c r="C94" s="137" t="s">
        <v>85</v>
      </c>
      <c r="D94" s="22"/>
      <c r="E94" s="22"/>
      <c r="F94" s="22"/>
      <c r="G94" s="22"/>
      <c r="H94" s="22"/>
      <c r="I94" s="102"/>
      <c r="J94" s="113" t="n">
        <f aca="false">J126</f>
        <v>0</v>
      </c>
      <c r="K94" s="22"/>
      <c r="L94" s="39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U94" s="3" t="s">
        <v>86</v>
      </c>
    </row>
    <row r="95" s="138" customFormat="true" ht="24.9" hidden="false" customHeight="true" outlineLevel="0" collapsed="false">
      <c r="B95" s="139"/>
      <c r="D95" s="140" t="s">
        <v>87</v>
      </c>
      <c r="E95" s="141"/>
      <c r="F95" s="141"/>
      <c r="G95" s="141"/>
      <c r="H95" s="141"/>
      <c r="I95" s="142"/>
      <c r="J95" s="143" t="n">
        <f aca="false">J127</f>
        <v>0</v>
      </c>
      <c r="L95" s="139"/>
    </row>
    <row r="96" s="144" customFormat="true" ht="19.95" hidden="false" customHeight="true" outlineLevel="0" collapsed="false">
      <c r="B96" s="145"/>
      <c r="D96" s="146" t="s">
        <v>88</v>
      </c>
      <c r="E96" s="147"/>
      <c r="F96" s="147"/>
      <c r="G96" s="147"/>
      <c r="H96" s="147"/>
      <c r="I96" s="148"/>
      <c r="J96" s="149" t="n">
        <f aca="false">J128</f>
        <v>0</v>
      </c>
      <c r="L96" s="145"/>
    </row>
    <row r="97" s="144" customFormat="true" ht="19.95" hidden="false" customHeight="true" outlineLevel="0" collapsed="false">
      <c r="B97" s="145"/>
      <c r="D97" s="146" t="s">
        <v>89</v>
      </c>
      <c r="E97" s="147"/>
      <c r="F97" s="147"/>
      <c r="G97" s="147"/>
      <c r="H97" s="147"/>
      <c r="I97" s="148"/>
      <c r="J97" s="149" t="n">
        <f aca="false">J158</f>
        <v>0</v>
      </c>
      <c r="L97" s="145"/>
    </row>
    <row r="98" s="144" customFormat="true" ht="19.95" hidden="false" customHeight="true" outlineLevel="0" collapsed="false">
      <c r="B98" s="145"/>
      <c r="D98" s="146" t="s">
        <v>90</v>
      </c>
      <c r="E98" s="147"/>
      <c r="F98" s="147"/>
      <c r="G98" s="147"/>
      <c r="H98" s="147"/>
      <c r="I98" s="148"/>
      <c r="J98" s="149" t="n">
        <f aca="false">J160</f>
        <v>0</v>
      </c>
      <c r="L98" s="145"/>
    </row>
    <row r="99" s="144" customFormat="true" ht="19.95" hidden="false" customHeight="true" outlineLevel="0" collapsed="false">
      <c r="B99" s="145"/>
      <c r="D99" s="146" t="s">
        <v>91</v>
      </c>
      <c r="E99" s="147"/>
      <c r="F99" s="147"/>
      <c r="G99" s="147"/>
      <c r="H99" s="147"/>
      <c r="I99" s="148"/>
      <c r="J99" s="149" t="n">
        <f aca="false">J183</f>
        <v>0</v>
      </c>
      <c r="L99" s="145"/>
    </row>
    <row r="100" s="144" customFormat="true" ht="19.95" hidden="false" customHeight="true" outlineLevel="0" collapsed="false">
      <c r="B100" s="145"/>
      <c r="D100" s="146" t="s">
        <v>92</v>
      </c>
      <c r="E100" s="147"/>
      <c r="F100" s="147"/>
      <c r="G100" s="147"/>
      <c r="H100" s="147"/>
      <c r="I100" s="148"/>
      <c r="J100" s="149" t="n">
        <f aca="false">J209</f>
        <v>0</v>
      </c>
      <c r="L100" s="145"/>
    </row>
    <row r="101" s="144" customFormat="true" ht="19.95" hidden="false" customHeight="true" outlineLevel="0" collapsed="false">
      <c r="B101" s="145"/>
      <c r="D101" s="146" t="s">
        <v>93</v>
      </c>
      <c r="E101" s="147"/>
      <c r="F101" s="147"/>
      <c r="G101" s="147"/>
      <c r="H101" s="147"/>
      <c r="I101" s="148"/>
      <c r="J101" s="149" t="n">
        <f aca="false">J228</f>
        <v>0</v>
      </c>
      <c r="L101" s="145"/>
    </row>
    <row r="102" s="138" customFormat="true" ht="24.9" hidden="false" customHeight="true" outlineLevel="0" collapsed="false">
      <c r="B102" s="139"/>
      <c r="D102" s="140" t="s">
        <v>94</v>
      </c>
      <c r="E102" s="141"/>
      <c r="F102" s="141"/>
      <c r="G102" s="141"/>
      <c r="H102" s="141"/>
      <c r="I102" s="142"/>
      <c r="J102" s="143" t="n">
        <f aca="false">J230</f>
        <v>0</v>
      </c>
      <c r="L102" s="139"/>
    </row>
    <row r="103" s="144" customFormat="true" ht="19.95" hidden="false" customHeight="true" outlineLevel="0" collapsed="false">
      <c r="B103" s="145"/>
      <c r="D103" s="146" t="s">
        <v>95</v>
      </c>
      <c r="E103" s="147"/>
      <c r="F103" s="147"/>
      <c r="G103" s="147"/>
      <c r="H103" s="147"/>
      <c r="I103" s="148"/>
      <c r="J103" s="149" t="n">
        <f aca="false">J231</f>
        <v>0</v>
      </c>
      <c r="L103" s="145"/>
    </row>
    <row r="104" s="144" customFormat="true" ht="19.95" hidden="false" customHeight="true" outlineLevel="0" collapsed="false">
      <c r="B104" s="145"/>
      <c r="D104" s="146" t="s">
        <v>96</v>
      </c>
      <c r="E104" s="147"/>
      <c r="F104" s="147"/>
      <c r="G104" s="147"/>
      <c r="H104" s="147"/>
      <c r="I104" s="148"/>
      <c r="J104" s="149" t="n">
        <f aca="false">J237</f>
        <v>0</v>
      </c>
      <c r="L104" s="145"/>
    </row>
    <row r="105" s="144" customFormat="true" ht="19.95" hidden="false" customHeight="true" outlineLevel="0" collapsed="false">
      <c r="B105" s="145"/>
      <c r="D105" s="146" t="s">
        <v>97</v>
      </c>
      <c r="E105" s="147"/>
      <c r="F105" s="147"/>
      <c r="G105" s="147"/>
      <c r="H105" s="147"/>
      <c r="I105" s="148"/>
      <c r="J105" s="149" t="n">
        <f aca="false">J254</f>
        <v>0</v>
      </c>
      <c r="L105" s="145"/>
    </row>
    <row r="106" s="144" customFormat="true" ht="19.95" hidden="false" customHeight="true" outlineLevel="0" collapsed="false">
      <c r="B106" s="145"/>
      <c r="D106" s="146" t="s">
        <v>98</v>
      </c>
      <c r="E106" s="147"/>
      <c r="F106" s="147"/>
      <c r="G106" s="147"/>
      <c r="H106" s="147"/>
      <c r="I106" s="148"/>
      <c r="J106" s="149" t="n">
        <f aca="false">J263</f>
        <v>0</v>
      </c>
      <c r="L106" s="145"/>
    </row>
    <row r="107" s="144" customFormat="true" ht="19.95" hidden="false" customHeight="true" outlineLevel="0" collapsed="false">
      <c r="B107" s="145"/>
      <c r="D107" s="146" t="s">
        <v>99</v>
      </c>
      <c r="E107" s="147"/>
      <c r="F107" s="147"/>
      <c r="G107" s="147"/>
      <c r="H107" s="147"/>
      <c r="I107" s="148"/>
      <c r="J107" s="149" t="n">
        <f aca="false">J266</f>
        <v>0</v>
      </c>
      <c r="L107" s="145"/>
    </row>
    <row r="108" s="144" customFormat="true" ht="19.95" hidden="false" customHeight="true" outlineLevel="0" collapsed="false">
      <c r="B108" s="145"/>
      <c r="D108" s="146" t="s">
        <v>100</v>
      </c>
      <c r="E108" s="147"/>
      <c r="F108" s="147"/>
      <c r="G108" s="147"/>
      <c r="H108" s="147"/>
      <c r="I108" s="148"/>
      <c r="J108" s="149" t="n">
        <f aca="false">J272</f>
        <v>0</v>
      </c>
      <c r="L108" s="145"/>
    </row>
    <row r="109" s="27" customFormat="true" ht="21.75" hidden="false" customHeight="true" outlineLevel="0" collapsed="false">
      <c r="A109" s="22"/>
      <c r="B109" s="23"/>
      <c r="C109" s="22"/>
      <c r="D109" s="22"/>
      <c r="E109" s="22"/>
      <c r="F109" s="22"/>
      <c r="G109" s="22"/>
      <c r="H109" s="22"/>
      <c r="I109" s="102"/>
      <c r="J109" s="22"/>
      <c r="K109" s="22"/>
      <c r="L109" s="39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</row>
    <row r="110" customFormat="false" ht="6.9" hidden="false" customHeight="true" outlineLevel="0" collapsed="false">
      <c r="A110" s="22"/>
      <c r="B110" s="44"/>
      <c r="C110" s="45"/>
      <c r="D110" s="45"/>
      <c r="E110" s="45"/>
      <c r="F110" s="45"/>
      <c r="G110" s="45"/>
      <c r="H110" s="45"/>
      <c r="I110" s="131"/>
      <c r="J110" s="45"/>
      <c r="K110" s="45"/>
      <c r="L110" s="39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</row>
    <row r="111" customFormat="false" ht="10.2" hidden="false" customHeight="false" outlineLevel="0" collapsed="false">
      <c r="I111" s="0"/>
    </row>
    <row r="114" s="27" customFormat="true" ht="6.9" hidden="false" customHeight="true" outlineLevel="0" collapsed="false">
      <c r="A114" s="22"/>
      <c r="B114" s="46"/>
      <c r="C114" s="47"/>
      <c r="D114" s="47"/>
      <c r="E114" s="47"/>
      <c r="F114" s="47"/>
      <c r="G114" s="47"/>
      <c r="H114" s="47"/>
      <c r="I114" s="132"/>
      <c r="J114" s="47"/>
      <c r="K114" s="47"/>
      <c r="L114" s="39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</row>
    <row r="115" customFormat="false" ht="24.9" hidden="false" customHeight="true" outlineLevel="0" collapsed="false">
      <c r="A115" s="22"/>
      <c r="B115" s="23"/>
      <c r="C115" s="7" t="s">
        <v>101</v>
      </c>
      <c r="D115" s="22"/>
      <c r="E115" s="22"/>
      <c r="F115" s="22"/>
      <c r="G115" s="22"/>
      <c r="H115" s="22"/>
      <c r="I115" s="102"/>
      <c r="J115" s="22"/>
      <c r="K115" s="22"/>
      <c r="L115" s="39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</row>
    <row r="116" customFormat="false" ht="6.9" hidden="false" customHeight="true" outlineLevel="0" collapsed="false">
      <c r="A116" s="22"/>
      <c r="B116" s="23"/>
      <c r="C116" s="22"/>
      <c r="D116" s="22"/>
      <c r="E116" s="22"/>
      <c r="F116" s="22"/>
      <c r="G116" s="22"/>
      <c r="H116" s="22"/>
      <c r="I116" s="102"/>
      <c r="J116" s="22"/>
      <c r="K116" s="22"/>
      <c r="L116" s="39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</row>
    <row r="117" customFormat="false" ht="12" hidden="false" customHeight="true" outlineLevel="0" collapsed="false">
      <c r="A117" s="22"/>
      <c r="B117" s="23"/>
      <c r="C117" s="15" t="s">
        <v>13</v>
      </c>
      <c r="D117" s="22"/>
      <c r="E117" s="22"/>
      <c r="F117" s="22"/>
      <c r="G117" s="22"/>
      <c r="H117" s="22"/>
      <c r="I117" s="102"/>
      <c r="J117" s="22"/>
      <c r="K117" s="22"/>
      <c r="L117" s="39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</row>
    <row r="118" customFormat="false" ht="16.5" hidden="false" customHeight="true" outlineLevel="0" collapsed="false">
      <c r="A118" s="22"/>
      <c r="B118" s="23"/>
      <c r="C118" s="22"/>
      <c r="D118" s="22"/>
      <c r="E118" s="53" t="str">
        <f aca="false">E7</f>
        <v>Stavebné úpravy na Základnej škole</v>
      </c>
      <c r="F118" s="53"/>
      <c r="G118" s="53"/>
      <c r="H118" s="53"/>
      <c r="I118" s="102"/>
      <c r="J118" s="22"/>
      <c r="K118" s="22"/>
      <c r="L118" s="39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</row>
    <row r="119" customFormat="false" ht="6.9" hidden="false" customHeight="true" outlineLevel="0" collapsed="false">
      <c r="A119" s="22"/>
      <c r="B119" s="23"/>
      <c r="C119" s="22"/>
      <c r="D119" s="22"/>
      <c r="E119" s="22"/>
      <c r="F119" s="22"/>
      <c r="G119" s="22"/>
      <c r="H119" s="22"/>
      <c r="I119" s="102"/>
      <c r="J119" s="22"/>
      <c r="K119" s="22"/>
      <c r="L119" s="39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</row>
    <row r="120" customFormat="false" ht="12" hidden="false" customHeight="true" outlineLevel="0" collapsed="false">
      <c r="A120" s="22"/>
      <c r="B120" s="23"/>
      <c r="C120" s="15" t="s">
        <v>17</v>
      </c>
      <c r="D120" s="22"/>
      <c r="E120" s="22"/>
      <c r="F120" s="16" t="str">
        <f aca="false">F10</f>
        <v>Tvrdomestice</v>
      </c>
      <c r="G120" s="22"/>
      <c r="H120" s="22"/>
      <c r="I120" s="103" t="s">
        <v>19</v>
      </c>
      <c r="J120" s="104" t="str">
        <f aca="false">IF(J10="","",J10)</f>
        <v>18. 7. 2019</v>
      </c>
      <c r="K120" s="22"/>
      <c r="L120" s="39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</row>
    <row r="121" customFormat="false" ht="6.9" hidden="false" customHeight="true" outlineLevel="0" collapsed="false">
      <c r="A121" s="22"/>
      <c r="B121" s="23"/>
      <c r="C121" s="22"/>
      <c r="D121" s="22"/>
      <c r="E121" s="22"/>
      <c r="F121" s="22"/>
      <c r="G121" s="22"/>
      <c r="H121" s="22"/>
      <c r="I121" s="102"/>
      <c r="J121" s="22"/>
      <c r="K121" s="22"/>
      <c r="L121" s="39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</row>
    <row r="122" customFormat="false" ht="15.15" hidden="false" customHeight="true" outlineLevel="0" collapsed="false">
      <c r="A122" s="22"/>
      <c r="B122" s="23"/>
      <c r="C122" s="15" t="s">
        <v>21</v>
      </c>
      <c r="D122" s="22"/>
      <c r="E122" s="22"/>
      <c r="F122" s="16" t="str">
        <f aca="false">E13</f>
        <v>Obec Tvrdomestice</v>
      </c>
      <c r="G122" s="22"/>
      <c r="H122" s="22"/>
      <c r="I122" s="103" t="s">
        <v>27</v>
      </c>
      <c r="J122" s="133" t="str">
        <f aca="false">E19</f>
        <v>Ing. Jozef Katrák</v>
      </c>
      <c r="K122" s="22"/>
      <c r="L122" s="39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</row>
    <row r="123" customFormat="false" ht="15.15" hidden="false" customHeight="true" outlineLevel="0" collapsed="false">
      <c r="A123" s="22"/>
      <c r="B123" s="23"/>
      <c r="C123" s="15" t="s">
        <v>25</v>
      </c>
      <c r="D123" s="22"/>
      <c r="E123" s="22"/>
      <c r="F123" s="16" t="str">
        <f aca="false">IF(E16="","",E16)</f>
        <v>Vyplň údaj</v>
      </c>
      <c r="G123" s="22"/>
      <c r="H123" s="22"/>
      <c r="I123" s="103" t="s">
        <v>31</v>
      </c>
      <c r="J123" s="133" t="str">
        <f aca="false">E22</f>
        <v> </v>
      </c>
      <c r="K123" s="22"/>
      <c r="L123" s="39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</row>
    <row r="124" customFormat="false" ht="10.35" hidden="false" customHeight="true" outlineLevel="0" collapsed="false">
      <c r="A124" s="22"/>
      <c r="B124" s="23"/>
      <c r="C124" s="22"/>
      <c r="D124" s="22"/>
      <c r="E124" s="22"/>
      <c r="F124" s="22"/>
      <c r="G124" s="22"/>
      <c r="H124" s="22"/>
      <c r="I124" s="102"/>
      <c r="J124" s="22"/>
      <c r="K124" s="22"/>
      <c r="L124" s="39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</row>
    <row r="125" s="158" customFormat="true" ht="29.25" hidden="false" customHeight="true" outlineLevel="0" collapsed="false">
      <c r="A125" s="150"/>
      <c r="B125" s="151"/>
      <c r="C125" s="152" t="s">
        <v>102</v>
      </c>
      <c r="D125" s="153" t="s">
        <v>59</v>
      </c>
      <c r="E125" s="153" t="s">
        <v>55</v>
      </c>
      <c r="F125" s="153" t="s">
        <v>56</v>
      </c>
      <c r="G125" s="153" t="s">
        <v>103</v>
      </c>
      <c r="H125" s="153" t="s">
        <v>104</v>
      </c>
      <c r="I125" s="154" t="s">
        <v>105</v>
      </c>
      <c r="J125" s="155" t="s">
        <v>84</v>
      </c>
      <c r="K125" s="156" t="s">
        <v>106</v>
      </c>
      <c r="L125" s="157"/>
      <c r="M125" s="68"/>
      <c r="N125" s="69" t="s">
        <v>38</v>
      </c>
      <c r="O125" s="69" t="s">
        <v>107</v>
      </c>
      <c r="P125" s="69" t="s">
        <v>108</v>
      </c>
      <c r="Q125" s="69" t="s">
        <v>109</v>
      </c>
      <c r="R125" s="69" t="s">
        <v>110</v>
      </c>
      <c r="S125" s="69" t="s">
        <v>111</v>
      </c>
      <c r="T125" s="70" t="s">
        <v>112</v>
      </c>
      <c r="U125" s="150"/>
      <c r="V125" s="150"/>
      <c r="W125" s="150"/>
      <c r="X125" s="150"/>
      <c r="Y125" s="150"/>
      <c r="Z125" s="150"/>
      <c r="AA125" s="150"/>
      <c r="AB125" s="150"/>
      <c r="AC125" s="150"/>
      <c r="AD125" s="150"/>
      <c r="AE125" s="150"/>
    </row>
    <row r="126" s="27" customFormat="true" ht="22.95" hidden="false" customHeight="true" outlineLevel="0" collapsed="false">
      <c r="A126" s="22"/>
      <c r="B126" s="23"/>
      <c r="C126" s="76" t="s">
        <v>85</v>
      </c>
      <c r="D126" s="22"/>
      <c r="E126" s="22"/>
      <c r="F126" s="22"/>
      <c r="G126" s="22"/>
      <c r="H126" s="22"/>
      <c r="I126" s="102"/>
      <c r="J126" s="159" t="n">
        <f aca="false">BK126</f>
        <v>0</v>
      </c>
      <c r="K126" s="22"/>
      <c r="L126" s="23"/>
      <c r="M126" s="71"/>
      <c r="N126" s="58"/>
      <c r="O126" s="72"/>
      <c r="P126" s="160" t="n">
        <f aca="false">P127+P230</f>
        <v>0</v>
      </c>
      <c r="Q126" s="72"/>
      <c r="R126" s="160" t="n">
        <f aca="false">R127+R230</f>
        <v>35.19120796</v>
      </c>
      <c r="S126" s="72"/>
      <c r="T126" s="161" t="n">
        <f aca="false">T127+T230</f>
        <v>14.452205</v>
      </c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T126" s="3" t="s">
        <v>73</v>
      </c>
      <c r="AU126" s="3" t="s">
        <v>86</v>
      </c>
      <c r="BK126" s="162" t="n">
        <f aca="false">BK127+BK230</f>
        <v>0</v>
      </c>
    </row>
    <row r="127" s="163" customFormat="true" ht="25.95" hidden="false" customHeight="true" outlineLevel="0" collapsed="false">
      <c r="B127" s="164"/>
      <c r="D127" s="165" t="s">
        <v>73</v>
      </c>
      <c r="E127" s="166" t="s">
        <v>113</v>
      </c>
      <c r="F127" s="166" t="s">
        <v>114</v>
      </c>
      <c r="I127" s="167"/>
      <c r="J127" s="168" t="n">
        <f aca="false">BK127</f>
        <v>0</v>
      </c>
      <c r="L127" s="164"/>
      <c r="M127" s="169"/>
      <c r="N127" s="170"/>
      <c r="O127" s="170"/>
      <c r="P127" s="171" t="n">
        <f aca="false">P128+P158+P160+P183+P209+P228</f>
        <v>0</v>
      </c>
      <c r="Q127" s="170"/>
      <c r="R127" s="171" t="n">
        <f aca="false">R128+R158+R160+R183+R209+R228</f>
        <v>31.80223011</v>
      </c>
      <c r="S127" s="170"/>
      <c r="T127" s="172" t="n">
        <f aca="false">T128+T158+T160+T183+T209+T228</f>
        <v>14.327725</v>
      </c>
      <c r="AR127" s="165" t="s">
        <v>79</v>
      </c>
      <c r="AT127" s="173" t="s">
        <v>73</v>
      </c>
      <c r="AU127" s="173" t="s">
        <v>74</v>
      </c>
      <c r="AY127" s="165" t="s">
        <v>115</v>
      </c>
      <c r="BK127" s="174" t="n">
        <f aca="false">BK128+BK158+BK160+BK183+BK209+BK228</f>
        <v>0</v>
      </c>
    </row>
    <row r="128" customFormat="false" ht="22.95" hidden="false" customHeight="true" outlineLevel="0" collapsed="false">
      <c r="A128" s="163"/>
      <c r="B128" s="164"/>
      <c r="C128" s="163"/>
      <c r="D128" s="165" t="s">
        <v>73</v>
      </c>
      <c r="E128" s="175" t="s">
        <v>116</v>
      </c>
      <c r="F128" s="175" t="s">
        <v>117</v>
      </c>
      <c r="I128" s="167"/>
      <c r="J128" s="176" t="n">
        <f aca="false">BK128</f>
        <v>0</v>
      </c>
      <c r="L128" s="164"/>
      <c r="M128" s="169"/>
      <c r="N128" s="170"/>
      <c r="O128" s="170"/>
      <c r="P128" s="171" t="n">
        <f aca="false">SUM(P129:P157)</f>
        <v>0</v>
      </c>
      <c r="Q128" s="170"/>
      <c r="R128" s="171" t="n">
        <f aca="false">SUM(R129:R157)</f>
        <v>23.87448191</v>
      </c>
      <c r="S128" s="170"/>
      <c r="T128" s="172" t="n">
        <f aca="false">SUM(T129:T157)</f>
        <v>0</v>
      </c>
      <c r="AR128" s="165" t="s">
        <v>79</v>
      </c>
      <c r="AT128" s="173" t="s">
        <v>73</v>
      </c>
      <c r="AU128" s="173" t="s">
        <v>79</v>
      </c>
      <c r="AY128" s="165" t="s">
        <v>115</v>
      </c>
      <c r="BK128" s="174" t="n">
        <f aca="false">SUM(BK129:BK157)</f>
        <v>0</v>
      </c>
    </row>
    <row r="129" s="27" customFormat="true" ht="21.75" hidden="false" customHeight="true" outlineLevel="0" collapsed="false">
      <c r="A129" s="22"/>
      <c r="B129" s="177"/>
      <c r="C129" s="178" t="s">
        <v>79</v>
      </c>
      <c r="D129" s="178" t="s">
        <v>118</v>
      </c>
      <c r="E129" s="179" t="s">
        <v>119</v>
      </c>
      <c r="F129" s="180" t="s">
        <v>120</v>
      </c>
      <c r="G129" s="181" t="s">
        <v>121</v>
      </c>
      <c r="H129" s="182" t="n">
        <v>4.224</v>
      </c>
      <c r="I129" s="183"/>
      <c r="J129" s="182" t="n">
        <f aca="false">ROUND(I129*H129,3)</f>
        <v>0</v>
      </c>
      <c r="K129" s="184"/>
      <c r="L129" s="23"/>
      <c r="M129" s="185"/>
      <c r="N129" s="186" t="s">
        <v>40</v>
      </c>
      <c r="O129" s="60"/>
      <c r="P129" s="187" t="n">
        <f aca="false">O129*H129</f>
        <v>0</v>
      </c>
      <c r="Q129" s="187" t="n">
        <v>1.94168</v>
      </c>
      <c r="R129" s="187" t="n">
        <f aca="false">Q129*H129</f>
        <v>8.20165632</v>
      </c>
      <c r="S129" s="187" t="n">
        <v>0</v>
      </c>
      <c r="T129" s="188" t="n">
        <f aca="false">S129*H129</f>
        <v>0</v>
      </c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R129" s="189" t="s">
        <v>122</v>
      </c>
      <c r="AT129" s="189" t="s">
        <v>118</v>
      </c>
      <c r="AU129" s="189" t="s">
        <v>123</v>
      </c>
      <c r="AY129" s="3" t="s">
        <v>115</v>
      </c>
      <c r="BE129" s="190" t="n">
        <f aca="false">IF(N129="základná",J129,0)</f>
        <v>0</v>
      </c>
      <c r="BF129" s="190" t="n">
        <f aca="false">IF(N129="znížená",J129,0)</f>
        <v>0</v>
      </c>
      <c r="BG129" s="190" t="n">
        <f aca="false">IF(N129="zákl. prenesená",J129,0)</f>
        <v>0</v>
      </c>
      <c r="BH129" s="190" t="n">
        <f aca="false">IF(N129="zníž. prenesená",J129,0)</f>
        <v>0</v>
      </c>
      <c r="BI129" s="190" t="n">
        <f aca="false">IF(N129="nulová",J129,0)</f>
        <v>0</v>
      </c>
      <c r="BJ129" s="3" t="s">
        <v>123</v>
      </c>
      <c r="BK129" s="191" t="n">
        <f aca="false">ROUND(I129*H129,3)</f>
        <v>0</v>
      </c>
      <c r="BL129" s="3" t="s">
        <v>122</v>
      </c>
      <c r="BM129" s="189" t="s">
        <v>124</v>
      </c>
    </row>
    <row r="130" s="192" customFormat="true" ht="10.2" hidden="false" customHeight="false" outlineLevel="0" collapsed="false">
      <c r="B130" s="193"/>
      <c r="D130" s="194" t="s">
        <v>125</v>
      </c>
      <c r="E130" s="195"/>
      <c r="F130" s="196" t="s">
        <v>126</v>
      </c>
      <c r="H130" s="197" t="n">
        <v>0.336</v>
      </c>
      <c r="I130" s="198"/>
      <c r="L130" s="193"/>
      <c r="M130" s="199"/>
      <c r="N130" s="200"/>
      <c r="O130" s="200"/>
      <c r="P130" s="200"/>
      <c r="Q130" s="200"/>
      <c r="R130" s="200"/>
      <c r="S130" s="200"/>
      <c r="T130" s="201"/>
      <c r="AT130" s="195" t="s">
        <v>125</v>
      </c>
      <c r="AU130" s="195" t="s">
        <v>123</v>
      </c>
      <c r="AV130" s="192" t="s">
        <v>123</v>
      </c>
      <c r="AW130" s="192" t="s">
        <v>29</v>
      </c>
      <c r="AX130" s="192" t="s">
        <v>74</v>
      </c>
      <c r="AY130" s="195" t="s">
        <v>115</v>
      </c>
    </row>
    <row r="131" s="192" customFormat="true" ht="10.2" hidden="false" customHeight="false" outlineLevel="0" collapsed="false">
      <c r="B131" s="193"/>
      <c r="D131" s="194" t="s">
        <v>125</v>
      </c>
      <c r="E131" s="195"/>
      <c r="F131" s="196" t="s">
        <v>127</v>
      </c>
      <c r="H131" s="197" t="n">
        <v>3.888</v>
      </c>
      <c r="I131" s="198"/>
      <c r="L131" s="193"/>
      <c r="M131" s="199"/>
      <c r="N131" s="200"/>
      <c r="O131" s="200"/>
      <c r="P131" s="200"/>
      <c r="Q131" s="200"/>
      <c r="R131" s="200"/>
      <c r="S131" s="200"/>
      <c r="T131" s="201"/>
      <c r="AT131" s="195" t="s">
        <v>125</v>
      </c>
      <c r="AU131" s="195" t="s">
        <v>123</v>
      </c>
      <c r="AV131" s="192" t="s">
        <v>123</v>
      </c>
      <c r="AW131" s="192" t="s">
        <v>29</v>
      </c>
      <c r="AX131" s="192" t="s">
        <v>74</v>
      </c>
      <c r="AY131" s="195" t="s">
        <v>115</v>
      </c>
    </row>
    <row r="132" s="202" customFormat="true" ht="10.2" hidden="false" customHeight="false" outlineLevel="0" collapsed="false">
      <c r="B132" s="203"/>
      <c r="D132" s="194" t="s">
        <v>125</v>
      </c>
      <c r="E132" s="204"/>
      <c r="F132" s="205" t="s">
        <v>128</v>
      </c>
      <c r="H132" s="206" t="n">
        <v>4.224</v>
      </c>
      <c r="I132" s="207"/>
      <c r="L132" s="203"/>
      <c r="M132" s="208"/>
      <c r="N132" s="209"/>
      <c r="O132" s="209"/>
      <c r="P132" s="209"/>
      <c r="Q132" s="209"/>
      <c r="R132" s="209"/>
      <c r="S132" s="209"/>
      <c r="T132" s="210"/>
      <c r="AT132" s="204" t="s">
        <v>125</v>
      </c>
      <c r="AU132" s="204" t="s">
        <v>123</v>
      </c>
      <c r="AV132" s="202" t="s">
        <v>122</v>
      </c>
      <c r="AW132" s="202" t="s">
        <v>29</v>
      </c>
      <c r="AX132" s="202" t="s">
        <v>79</v>
      </c>
      <c r="AY132" s="204" t="s">
        <v>115</v>
      </c>
    </row>
    <row r="133" s="27" customFormat="true" ht="21.75" hidden="false" customHeight="true" outlineLevel="0" collapsed="false">
      <c r="A133" s="22"/>
      <c r="B133" s="177"/>
      <c r="C133" s="178" t="s">
        <v>123</v>
      </c>
      <c r="D133" s="178" t="s">
        <v>118</v>
      </c>
      <c r="E133" s="179" t="s">
        <v>129</v>
      </c>
      <c r="F133" s="180" t="s">
        <v>130</v>
      </c>
      <c r="G133" s="181" t="s">
        <v>121</v>
      </c>
      <c r="H133" s="182" t="n">
        <v>1.547</v>
      </c>
      <c r="I133" s="183"/>
      <c r="J133" s="182" t="n">
        <f aca="false">ROUND(I133*H133,3)</f>
        <v>0</v>
      </c>
      <c r="K133" s="184"/>
      <c r="L133" s="23"/>
      <c r="M133" s="185"/>
      <c r="N133" s="186" t="s">
        <v>40</v>
      </c>
      <c r="O133" s="60"/>
      <c r="P133" s="187" t="n">
        <f aca="false">O133*H133</f>
        <v>0</v>
      </c>
      <c r="Q133" s="187" t="n">
        <v>0.71362</v>
      </c>
      <c r="R133" s="187" t="n">
        <f aca="false">Q133*H133</f>
        <v>1.10397014</v>
      </c>
      <c r="S133" s="187" t="n">
        <v>0</v>
      </c>
      <c r="T133" s="188" t="n">
        <f aca="false">S133*H133</f>
        <v>0</v>
      </c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R133" s="189" t="s">
        <v>122</v>
      </c>
      <c r="AT133" s="189" t="s">
        <v>118</v>
      </c>
      <c r="AU133" s="189" t="s">
        <v>123</v>
      </c>
      <c r="AY133" s="3" t="s">
        <v>115</v>
      </c>
      <c r="BE133" s="190" t="n">
        <f aca="false">IF(N133="základná",J133,0)</f>
        <v>0</v>
      </c>
      <c r="BF133" s="190" t="n">
        <f aca="false">IF(N133="znížená",J133,0)</f>
        <v>0</v>
      </c>
      <c r="BG133" s="190" t="n">
        <f aca="false">IF(N133="zákl. prenesená",J133,0)</f>
        <v>0</v>
      </c>
      <c r="BH133" s="190" t="n">
        <f aca="false">IF(N133="zníž. prenesená",J133,0)</f>
        <v>0</v>
      </c>
      <c r="BI133" s="190" t="n">
        <f aca="false">IF(N133="nulová",J133,0)</f>
        <v>0</v>
      </c>
      <c r="BJ133" s="3" t="s">
        <v>123</v>
      </c>
      <c r="BK133" s="191" t="n">
        <f aca="false">ROUND(I133*H133,3)</f>
        <v>0</v>
      </c>
      <c r="BL133" s="3" t="s">
        <v>122</v>
      </c>
      <c r="BM133" s="189" t="s">
        <v>131</v>
      </c>
    </row>
    <row r="134" s="192" customFormat="true" ht="10.2" hidden="false" customHeight="false" outlineLevel="0" collapsed="false">
      <c r="B134" s="193"/>
      <c r="D134" s="194" t="s">
        <v>125</v>
      </c>
      <c r="E134" s="195"/>
      <c r="F134" s="196" t="s">
        <v>132</v>
      </c>
      <c r="H134" s="197" t="n">
        <v>2.4</v>
      </c>
      <c r="I134" s="198"/>
      <c r="L134" s="193"/>
      <c r="M134" s="199"/>
      <c r="N134" s="200"/>
      <c r="O134" s="200"/>
      <c r="P134" s="200"/>
      <c r="Q134" s="200"/>
      <c r="R134" s="200"/>
      <c r="S134" s="200"/>
      <c r="T134" s="201"/>
      <c r="AT134" s="195" t="s">
        <v>125</v>
      </c>
      <c r="AU134" s="195" t="s">
        <v>123</v>
      </c>
      <c r="AV134" s="192" t="s">
        <v>123</v>
      </c>
      <c r="AW134" s="192" t="s">
        <v>29</v>
      </c>
      <c r="AX134" s="192" t="s">
        <v>74</v>
      </c>
      <c r="AY134" s="195" t="s">
        <v>115</v>
      </c>
    </row>
    <row r="135" s="192" customFormat="true" ht="10.2" hidden="false" customHeight="false" outlineLevel="0" collapsed="false">
      <c r="B135" s="193"/>
      <c r="D135" s="194" t="s">
        <v>125</v>
      </c>
      <c r="E135" s="195"/>
      <c r="F135" s="196" t="s">
        <v>133</v>
      </c>
      <c r="H135" s="197" t="n">
        <v>-0.853</v>
      </c>
      <c r="I135" s="198"/>
      <c r="L135" s="193"/>
      <c r="M135" s="199"/>
      <c r="N135" s="200"/>
      <c r="O135" s="200"/>
      <c r="P135" s="200"/>
      <c r="Q135" s="200"/>
      <c r="R135" s="200"/>
      <c r="S135" s="200"/>
      <c r="T135" s="201"/>
      <c r="AT135" s="195" t="s">
        <v>125</v>
      </c>
      <c r="AU135" s="195" t="s">
        <v>123</v>
      </c>
      <c r="AV135" s="192" t="s">
        <v>123</v>
      </c>
      <c r="AW135" s="192" t="s">
        <v>29</v>
      </c>
      <c r="AX135" s="192" t="s">
        <v>74</v>
      </c>
      <c r="AY135" s="195" t="s">
        <v>115</v>
      </c>
    </row>
    <row r="136" s="202" customFormat="true" ht="10.2" hidden="false" customHeight="false" outlineLevel="0" collapsed="false">
      <c r="B136" s="203"/>
      <c r="D136" s="194" t="s">
        <v>125</v>
      </c>
      <c r="E136" s="204"/>
      <c r="F136" s="205" t="s">
        <v>128</v>
      </c>
      <c r="H136" s="206" t="n">
        <v>1.547</v>
      </c>
      <c r="I136" s="207"/>
      <c r="L136" s="203"/>
      <c r="M136" s="208"/>
      <c r="N136" s="209"/>
      <c r="O136" s="209"/>
      <c r="P136" s="209"/>
      <c r="Q136" s="209"/>
      <c r="R136" s="209"/>
      <c r="S136" s="209"/>
      <c r="T136" s="210"/>
      <c r="AT136" s="204" t="s">
        <v>125</v>
      </c>
      <c r="AU136" s="204" t="s">
        <v>123</v>
      </c>
      <c r="AV136" s="202" t="s">
        <v>122</v>
      </c>
      <c r="AW136" s="202" t="s">
        <v>29</v>
      </c>
      <c r="AX136" s="202" t="s">
        <v>79</v>
      </c>
      <c r="AY136" s="204" t="s">
        <v>115</v>
      </c>
    </row>
    <row r="137" s="27" customFormat="true" ht="21.75" hidden="false" customHeight="true" outlineLevel="0" collapsed="false">
      <c r="A137" s="22"/>
      <c r="B137" s="177"/>
      <c r="C137" s="178" t="s">
        <v>116</v>
      </c>
      <c r="D137" s="178" t="s">
        <v>118</v>
      </c>
      <c r="E137" s="179" t="s">
        <v>134</v>
      </c>
      <c r="F137" s="180" t="s">
        <v>135</v>
      </c>
      <c r="G137" s="181" t="s">
        <v>121</v>
      </c>
      <c r="H137" s="182" t="n">
        <v>5.808</v>
      </c>
      <c r="I137" s="183"/>
      <c r="J137" s="182" t="n">
        <f aca="false">ROUND(I137*H137,3)</f>
        <v>0</v>
      </c>
      <c r="K137" s="184"/>
      <c r="L137" s="23"/>
      <c r="M137" s="185"/>
      <c r="N137" s="186" t="s">
        <v>40</v>
      </c>
      <c r="O137" s="60"/>
      <c r="P137" s="187" t="n">
        <f aca="false">O137*H137</f>
        <v>0</v>
      </c>
      <c r="Q137" s="187" t="n">
        <v>0.55962</v>
      </c>
      <c r="R137" s="187" t="n">
        <f aca="false">Q137*H137</f>
        <v>3.25027296</v>
      </c>
      <c r="S137" s="187" t="n">
        <v>0</v>
      </c>
      <c r="T137" s="188" t="n">
        <f aca="false">S137*H137</f>
        <v>0</v>
      </c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R137" s="189" t="s">
        <v>122</v>
      </c>
      <c r="AT137" s="189" t="s">
        <v>118</v>
      </c>
      <c r="AU137" s="189" t="s">
        <v>123</v>
      </c>
      <c r="AY137" s="3" t="s">
        <v>115</v>
      </c>
      <c r="BE137" s="190" t="n">
        <f aca="false">IF(N137="základná",J137,0)</f>
        <v>0</v>
      </c>
      <c r="BF137" s="190" t="n">
        <f aca="false">IF(N137="znížená",J137,0)</f>
        <v>0</v>
      </c>
      <c r="BG137" s="190" t="n">
        <f aca="false">IF(N137="zákl. prenesená",J137,0)</f>
        <v>0</v>
      </c>
      <c r="BH137" s="190" t="n">
        <f aca="false">IF(N137="zníž. prenesená",J137,0)</f>
        <v>0</v>
      </c>
      <c r="BI137" s="190" t="n">
        <f aca="false">IF(N137="nulová",J137,0)</f>
        <v>0</v>
      </c>
      <c r="BJ137" s="3" t="s">
        <v>123</v>
      </c>
      <c r="BK137" s="191" t="n">
        <f aca="false">ROUND(I137*H137,3)</f>
        <v>0</v>
      </c>
      <c r="BL137" s="3" t="s">
        <v>122</v>
      </c>
      <c r="BM137" s="189" t="s">
        <v>136</v>
      </c>
    </row>
    <row r="138" s="192" customFormat="true" ht="10.2" hidden="false" customHeight="false" outlineLevel="0" collapsed="false">
      <c r="B138" s="193"/>
      <c r="D138" s="194" t="s">
        <v>125</v>
      </c>
      <c r="E138" s="195"/>
      <c r="F138" s="196" t="s">
        <v>127</v>
      </c>
      <c r="H138" s="197" t="n">
        <v>3.888</v>
      </c>
      <c r="I138" s="198"/>
      <c r="L138" s="193"/>
      <c r="M138" s="199"/>
      <c r="N138" s="200"/>
      <c r="O138" s="200"/>
      <c r="P138" s="200"/>
      <c r="Q138" s="200"/>
      <c r="R138" s="200"/>
      <c r="S138" s="200"/>
      <c r="T138" s="201"/>
      <c r="AT138" s="195" t="s">
        <v>125</v>
      </c>
      <c r="AU138" s="195" t="s">
        <v>123</v>
      </c>
      <c r="AV138" s="192" t="s">
        <v>123</v>
      </c>
      <c r="AW138" s="192" t="s">
        <v>29</v>
      </c>
      <c r="AX138" s="192" t="s">
        <v>74</v>
      </c>
      <c r="AY138" s="195" t="s">
        <v>115</v>
      </c>
    </row>
    <row r="139" s="192" customFormat="true" ht="10.2" hidden="false" customHeight="false" outlineLevel="0" collapsed="false">
      <c r="B139" s="193"/>
      <c r="D139" s="194" t="s">
        <v>125</v>
      </c>
      <c r="E139" s="195"/>
      <c r="F139" s="196" t="s">
        <v>137</v>
      </c>
      <c r="H139" s="197" t="n">
        <v>1.92</v>
      </c>
      <c r="I139" s="198"/>
      <c r="L139" s="193"/>
      <c r="M139" s="199"/>
      <c r="N139" s="200"/>
      <c r="O139" s="200"/>
      <c r="P139" s="200"/>
      <c r="Q139" s="200"/>
      <c r="R139" s="200"/>
      <c r="S139" s="200"/>
      <c r="T139" s="201"/>
      <c r="AT139" s="195" t="s">
        <v>125</v>
      </c>
      <c r="AU139" s="195" t="s">
        <v>123</v>
      </c>
      <c r="AV139" s="192" t="s">
        <v>123</v>
      </c>
      <c r="AW139" s="192" t="s">
        <v>29</v>
      </c>
      <c r="AX139" s="192" t="s">
        <v>74</v>
      </c>
      <c r="AY139" s="195" t="s">
        <v>115</v>
      </c>
    </row>
    <row r="140" s="202" customFormat="true" ht="10.2" hidden="false" customHeight="false" outlineLevel="0" collapsed="false">
      <c r="B140" s="203"/>
      <c r="D140" s="194" t="s">
        <v>125</v>
      </c>
      <c r="E140" s="204"/>
      <c r="F140" s="205" t="s">
        <v>128</v>
      </c>
      <c r="H140" s="206" t="n">
        <v>5.808</v>
      </c>
      <c r="I140" s="207"/>
      <c r="L140" s="203"/>
      <c r="M140" s="208"/>
      <c r="N140" s="209"/>
      <c r="O140" s="209"/>
      <c r="P140" s="209"/>
      <c r="Q140" s="209"/>
      <c r="R140" s="209"/>
      <c r="S140" s="209"/>
      <c r="T140" s="210"/>
      <c r="AT140" s="204" t="s">
        <v>125</v>
      </c>
      <c r="AU140" s="204" t="s">
        <v>123</v>
      </c>
      <c r="AV140" s="202" t="s">
        <v>122</v>
      </c>
      <c r="AW140" s="202" t="s">
        <v>29</v>
      </c>
      <c r="AX140" s="202" t="s">
        <v>79</v>
      </c>
      <c r="AY140" s="204" t="s">
        <v>115</v>
      </c>
    </row>
    <row r="141" s="27" customFormat="true" ht="21.75" hidden="false" customHeight="true" outlineLevel="0" collapsed="false">
      <c r="A141" s="22"/>
      <c r="B141" s="177"/>
      <c r="C141" s="178" t="s">
        <v>122</v>
      </c>
      <c r="D141" s="178" t="s">
        <v>118</v>
      </c>
      <c r="E141" s="179" t="s">
        <v>138</v>
      </c>
      <c r="F141" s="180" t="s">
        <v>139</v>
      </c>
      <c r="G141" s="181" t="s">
        <v>121</v>
      </c>
      <c r="H141" s="182" t="n">
        <v>1.875</v>
      </c>
      <c r="I141" s="183"/>
      <c r="J141" s="182" t="n">
        <f aca="false">ROUND(I141*H141,3)</f>
        <v>0</v>
      </c>
      <c r="K141" s="184"/>
      <c r="L141" s="23"/>
      <c r="M141" s="185"/>
      <c r="N141" s="186" t="s">
        <v>40</v>
      </c>
      <c r="O141" s="60"/>
      <c r="P141" s="187" t="n">
        <f aca="false">O141*H141</f>
        <v>0</v>
      </c>
      <c r="Q141" s="187" t="n">
        <v>0.54757</v>
      </c>
      <c r="R141" s="187" t="n">
        <f aca="false">Q141*H141</f>
        <v>1.02669375</v>
      </c>
      <c r="S141" s="187" t="n">
        <v>0</v>
      </c>
      <c r="T141" s="188" t="n">
        <f aca="false">S141*H141</f>
        <v>0</v>
      </c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R141" s="189" t="s">
        <v>122</v>
      </c>
      <c r="AT141" s="189" t="s">
        <v>118</v>
      </c>
      <c r="AU141" s="189" t="s">
        <v>123</v>
      </c>
      <c r="AY141" s="3" t="s">
        <v>115</v>
      </c>
      <c r="BE141" s="190" t="n">
        <f aca="false">IF(N141="základná",J141,0)</f>
        <v>0</v>
      </c>
      <c r="BF141" s="190" t="n">
        <f aca="false">IF(N141="znížená",J141,0)</f>
        <v>0</v>
      </c>
      <c r="BG141" s="190" t="n">
        <f aca="false">IF(N141="zákl. prenesená",J141,0)</f>
        <v>0</v>
      </c>
      <c r="BH141" s="190" t="n">
        <f aca="false">IF(N141="zníž. prenesená",J141,0)</f>
        <v>0</v>
      </c>
      <c r="BI141" s="190" t="n">
        <f aca="false">IF(N141="nulová",J141,0)</f>
        <v>0</v>
      </c>
      <c r="BJ141" s="3" t="s">
        <v>123</v>
      </c>
      <c r="BK141" s="191" t="n">
        <f aca="false">ROUND(I141*H141,3)</f>
        <v>0</v>
      </c>
      <c r="BL141" s="3" t="s">
        <v>122</v>
      </c>
      <c r="BM141" s="189" t="s">
        <v>140</v>
      </c>
    </row>
    <row r="142" s="192" customFormat="true" ht="10.2" hidden="false" customHeight="false" outlineLevel="0" collapsed="false">
      <c r="B142" s="193"/>
      <c r="D142" s="194" t="s">
        <v>125</v>
      </c>
      <c r="E142" s="195"/>
      <c r="F142" s="196" t="s">
        <v>132</v>
      </c>
      <c r="H142" s="197" t="n">
        <v>2.4</v>
      </c>
      <c r="I142" s="198"/>
      <c r="L142" s="193"/>
      <c r="M142" s="199"/>
      <c r="N142" s="200"/>
      <c r="O142" s="200"/>
      <c r="P142" s="200"/>
      <c r="Q142" s="200"/>
      <c r="R142" s="200"/>
      <c r="S142" s="200"/>
      <c r="T142" s="201"/>
      <c r="AT142" s="195" t="s">
        <v>125</v>
      </c>
      <c r="AU142" s="195" t="s">
        <v>123</v>
      </c>
      <c r="AV142" s="192" t="s">
        <v>123</v>
      </c>
      <c r="AW142" s="192" t="s">
        <v>29</v>
      </c>
      <c r="AX142" s="192" t="s">
        <v>74</v>
      </c>
      <c r="AY142" s="195" t="s">
        <v>115</v>
      </c>
    </row>
    <row r="143" s="192" customFormat="true" ht="10.2" hidden="false" customHeight="false" outlineLevel="0" collapsed="false">
      <c r="B143" s="193"/>
      <c r="D143" s="194" t="s">
        <v>125</v>
      </c>
      <c r="E143" s="195"/>
      <c r="F143" s="196" t="s">
        <v>141</v>
      </c>
      <c r="H143" s="197" t="n">
        <v>-0.525</v>
      </c>
      <c r="I143" s="198"/>
      <c r="L143" s="193"/>
      <c r="M143" s="199"/>
      <c r="N143" s="200"/>
      <c r="O143" s="200"/>
      <c r="P143" s="200"/>
      <c r="Q143" s="200"/>
      <c r="R143" s="200"/>
      <c r="S143" s="200"/>
      <c r="T143" s="201"/>
      <c r="AT143" s="195" t="s">
        <v>125</v>
      </c>
      <c r="AU143" s="195" t="s">
        <v>123</v>
      </c>
      <c r="AV143" s="192" t="s">
        <v>123</v>
      </c>
      <c r="AW143" s="192" t="s">
        <v>29</v>
      </c>
      <c r="AX143" s="192" t="s">
        <v>74</v>
      </c>
      <c r="AY143" s="195" t="s">
        <v>115</v>
      </c>
    </row>
    <row r="144" s="202" customFormat="true" ht="10.2" hidden="false" customHeight="false" outlineLevel="0" collapsed="false">
      <c r="B144" s="203"/>
      <c r="D144" s="194" t="s">
        <v>125</v>
      </c>
      <c r="E144" s="204"/>
      <c r="F144" s="205" t="s">
        <v>128</v>
      </c>
      <c r="H144" s="206" t="n">
        <v>1.875</v>
      </c>
      <c r="I144" s="207"/>
      <c r="L144" s="203"/>
      <c r="M144" s="208"/>
      <c r="N144" s="209"/>
      <c r="O144" s="209"/>
      <c r="P144" s="209"/>
      <c r="Q144" s="209"/>
      <c r="R144" s="209"/>
      <c r="S144" s="209"/>
      <c r="T144" s="210"/>
      <c r="AT144" s="204" t="s">
        <v>125</v>
      </c>
      <c r="AU144" s="204" t="s">
        <v>123</v>
      </c>
      <c r="AV144" s="202" t="s">
        <v>122</v>
      </c>
      <c r="AW144" s="202" t="s">
        <v>29</v>
      </c>
      <c r="AX144" s="202" t="s">
        <v>79</v>
      </c>
      <c r="AY144" s="204" t="s">
        <v>115</v>
      </c>
    </row>
    <row r="145" s="27" customFormat="true" ht="21.75" hidden="false" customHeight="true" outlineLevel="0" collapsed="false">
      <c r="A145" s="22"/>
      <c r="B145" s="177"/>
      <c r="C145" s="178" t="s">
        <v>142</v>
      </c>
      <c r="D145" s="178" t="s">
        <v>118</v>
      </c>
      <c r="E145" s="179" t="s">
        <v>143</v>
      </c>
      <c r="F145" s="180" t="s">
        <v>144</v>
      </c>
      <c r="G145" s="181" t="s">
        <v>145</v>
      </c>
      <c r="H145" s="182" t="n">
        <v>3</v>
      </c>
      <c r="I145" s="183"/>
      <c r="J145" s="182" t="n">
        <f aca="false">ROUND(I145*H145,3)</f>
        <v>0</v>
      </c>
      <c r="K145" s="184"/>
      <c r="L145" s="23"/>
      <c r="M145" s="185"/>
      <c r="N145" s="186" t="s">
        <v>40</v>
      </c>
      <c r="O145" s="60"/>
      <c r="P145" s="187" t="n">
        <f aca="false">O145*H145</f>
        <v>0</v>
      </c>
      <c r="Q145" s="187" t="n">
        <v>0.02057</v>
      </c>
      <c r="R145" s="187" t="n">
        <f aca="false">Q145*H145</f>
        <v>0.06171</v>
      </c>
      <c r="S145" s="187" t="n">
        <v>0</v>
      </c>
      <c r="T145" s="188" t="n">
        <f aca="false">S145*H145</f>
        <v>0</v>
      </c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R145" s="189" t="s">
        <v>122</v>
      </c>
      <c r="AT145" s="189" t="s">
        <v>118</v>
      </c>
      <c r="AU145" s="189" t="s">
        <v>123</v>
      </c>
      <c r="AY145" s="3" t="s">
        <v>115</v>
      </c>
      <c r="BE145" s="190" t="n">
        <f aca="false">IF(N145="základná",J145,0)</f>
        <v>0</v>
      </c>
      <c r="BF145" s="190" t="n">
        <f aca="false">IF(N145="znížená",J145,0)</f>
        <v>0</v>
      </c>
      <c r="BG145" s="190" t="n">
        <f aca="false">IF(N145="zákl. prenesená",J145,0)</f>
        <v>0</v>
      </c>
      <c r="BH145" s="190" t="n">
        <f aca="false">IF(N145="zníž. prenesená",J145,0)</f>
        <v>0</v>
      </c>
      <c r="BI145" s="190" t="n">
        <f aca="false">IF(N145="nulová",J145,0)</f>
        <v>0</v>
      </c>
      <c r="BJ145" s="3" t="s">
        <v>123</v>
      </c>
      <c r="BK145" s="191" t="n">
        <f aca="false">ROUND(I145*H145,3)</f>
        <v>0</v>
      </c>
      <c r="BL145" s="3" t="s">
        <v>122</v>
      </c>
      <c r="BM145" s="189" t="s">
        <v>146</v>
      </c>
    </row>
    <row r="146" s="27" customFormat="true" ht="21.75" hidden="false" customHeight="true" outlineLevel="0" collapsed="false">
      <c r="A146" s="22"/>
      <c r="B146" s="177"/>
      <c r="C146" s="178" t="s">
        <v>147</v>
      </c>
      <c r="D146" s="178" t="s">
        <v>118</v>
      </c>
      <c r="E146" s="179" t="s">
        <v>148</v>
      </c>
      <c r="F146" s="180" t="s">
        <v>149</v>
      </c>
      <c r="G146" s="181" t="s">
        <v>145</v>
      </c>
      <c r="H146" s="182" t="n">
        <v>2</v>
      </c>
      <c r="I146" s="183"/>
      <c r="J146" s="182" t="n">
        <f aca="false">ROUND(I146*H146,3)</f>
        <v>0</v>
      </c>
      <c r="K146" s="184"/>
      <c r="L146" s="23"/>
      <c r="M146" s="185"/>
      <c r="N146" s="186" t="s">
        <v>40</v>
      </c>
      <c r="O146" s="60"/>
      <c r="P146" s="187" t="n">
        <f aca="false">O146*H146</f>
        <v>0</v>
      </c>
      <c r="Q146" s="187" t="n">
        <v>0.02417</v>
      </c>
      <c r="R146" s="187" t="n">
        <f aca="false">Q146*H146</f>
        <v>0.04834</v>
      </c>
      <c r="S146" s="187" t="n">
        <v>0</v>
      </c>
      <c r="T146" s="188" t="n">
        <f aca="false">S146*H146</f>
        <v>0</v>
      </c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R146" s="189" t="s">
        <v>122</v>
      </c>
      <c r="AT146" s="189" t="s">
        <v>118</v>
      </c>
      <c r="AU146" s="189" t="s">
        <v>123</v>
      </c>
      <c r="AY146" s="3" t="s">
        <v>115</v>
      </c>
      <c r="BE146" s="190" t="n">
        <f aca="false">IF(N146="základná",J146,0)</f>
        <v>0</v>
      </c>
      <c r="BF146" s="190" t="n">
        <f aca="false">IF(N146="znížená",J146,0)</f>
        <v>0</v>
      </c>
      <c r="BG146" s="190" t="n">
        <f aca="false">IF(N146="zákl. prenesená",J146,0)</f>
        <v>0</v>
      </c>
      <c r="BH146" s="190" t="n">
        <f aca="false">IF(N146="zníž. prenesená",J146,0)</f>
        <v>0</v>
      </c>
      <c r="BI146" s="190" t="n">
        <f aca="false">IF(N146="nulová",J146,0)</f>
        <v>0</v>
      </c>
      <c r="BJ146" s="3" t="s">
        <v>123</v>
      </c>
      <c r="BK146" s="191" t="n">
        <f aca="false">ROUND(I146*H146,3)</f>
        <v>0</v>
      </c>
      <c r="BL146" s="3" t="s">
        <v>122</v>
      </c>
      <c r="BM146" s="189" t="s">
        <v>150</v>
      </c>
    </row>
    <row r="147" s="27" customFormat="true" ht="16.5" hidden="false" customHeight="true" outlineLevel="0" collapsed="false">
      <c r="A147" s="22"/>
      <c r="B147" s="177"/>
      <c r="C147" s="178" t="s">
        <v>151</v>
      </c>
      <c r="D147" s="178" t="s">
        <v>118</v>
      </c>
      <c r="E147" s="179" t="s">
        <v>152</v>
      </c>
      <c r="F147" s="180" t="s">
        <v>153</v>
      </c>
      <c r="G147" s="181" t="s">
        <v>121</v>
      </c>
      <c r="H147" s="182" t="n">
        <v>0.798</v>
      </c>
      <c r="I147" s="183"/>
      <c r="J147" s="182" t="n">
        <f aca="false">ROUND(I147*H147,3)</f>
        <v>0</v>
      </c>
      <c r="K147" s="184"/>
      <c r="L147" s="23"/>
      <c r="M147" s="185"/>
      <c r="N147" s="186" t="s">
        <v>40</v>
      </c>
      <c r="O147" s="60"/>
      <c r="P147" s="187" t="n">
        <f aca="false">O147*H147</f>
        <v>0</v>
      </c>
      <c r="Q147" s="187" t="n">
        <v>2.55203</v>
      </c>
      <c r="R147" s="187" t="n">
        <f aca="false">Q147*H147</f>
        <v>2.03651994</v>
      </c>
      <c r="S147" s="187" t="n">
        <v>0</v>
      </c>
      <c r="T147" s="188" t="n">
        <f aca="false">S147*H147</f>
        <v>0</v>
      </c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R147" s="189" t="s">
        <v>122</v>
      </c>
      <c r="AT147" s="189" t="s">
        <v>118</v>
      </c>
      <c r="AU147" s="189" t="s">
        <v>123</v>
      </c>
      <c r="AY147" s="3" t="s">
        <v>115</v>
      </c>
      <c r="BE147" s="190" t="n">
        <f aca="false">IF(N147="základná",J147,0)</f>
        <v>0</v>
      </c>
      <c r="BF147" s="190" t="n">
        <f aca="false">IF(N147="znížená",J147,0)</f>
        <v>0</v>
      </c>
      <c r="BG147" s="190" t="n">
        <f aca="false">IF(N147="zákl. prenesená",J147,0)</f>
        <v>0</v>
      </c>
      <c r="BH147" s="190" t="n">
        <f aca="false">IF(N147="zníž. prenesená",J147,0)</f>
        <v>0</v>
      </c>
      <c r="BI147" s="190" t="n">
        <f aca="false">IF(N147="nulová",J147,0)</f>
        <v>0</v>
      </c>
      <c r="BJ147" s="3" t="s">
        <v>123</v>
      </c>
      <c r="BK147" s="191" t="n">
        <f aca="false">ROUND(I147*H147,3)</f>
        <v>0</v>
      </c>
      <c r="BL147" s="3" t="s">
        <v>122</v>
      </c>
      <c r="BM147" s="189" t="s">
        <v>154</v>
      </c>
    </row>
    <row r="148" s="192" customFormat="true" ht="10.2" hidden="false" customHeight="false" outlineLevel="0" collapsed="false">
      <c r="B148" s="193"/>
      <c r="D148" s="194" t="s">
        <v>125</v>
      </c>
      <c r="E148" s="195"/>
      <c r="F148" s="196" t="s">
        <v>155</v>
      </c>
      <c r="H148" s="197" t="n">
        <v>0.798</v>
      </c>
      <c r="I148" s="198"/>
      <c r="L148" s="193"/>
      <c r="M148" s="199"/>
      <c r="N148" s="200"/>
      <c r="O148" s="200"/>
      <c r="P148" s="200"/>
      <c r="Q148" s="200"/>
      <c r="R148" s="200"/>
      <c r="S148" s="200"/>
      <c r="T148" s="201"/>
      <c r="AT148" s="195" t="s">
        <v>125</v>
      </c>
      <c r="AU148" s="195" t="s">
        <v>123</v>
      </c>
      <c r="AV148" s="192" t="s">
        <v>123</v>
      </c>
      <c r="AW148" s="192" t="s">
        <v>29</v>
      </c>
      <c r="AX148" s="192" t="s">
        <v>79</v>
      </c>
      <c r="AY148" s="195" t="s">
        <v>115</v>
      </c>
    </row>
    <row r="149" s="27" customFormat="true" ht="21.75" hidden="false" customHeight="true" outlineLevel="0" collapsed="false">
      <c r="A149" s="22"/>
      <c r="B149" s="177"/>
      <c r="C149" s="178" t="s">
        <v>156</v>
      </c>
      <c r="D149" s="178" t="s">
        <v>118</v>
      </c>
      <c r="E149" s="179" t="s">
        <v>157</v>
      </c>
      <c r="F149" s="180" t="s">
        <v>158</v>
      </c>
      <c r="G149" s="181" t="s">
        <v>159</v>
      </c>
      <c r="H149" s="182" t="n">
        <v>0.66</v>
      </c>
      <c r="I149" s="183"/>
      <c r="J149" s="182" t="n">
        <f aca="false">ROUND(I149*H149,3)</f>
        <v>0</v>
      </c>
      <c r="K149" s="184"/>
      <c r="L149" s="23"/>
      <c r="M149" s="185"/>
      <c r="N149" s="186" t="s">
        <v>40</v>
      </c>
      <c r="O149" s="60"/>
      <c r="P149" s="187" t="n">
        <f aca="false">O149*H149</f>
        <v>0</v>
      </c>
      <c r="Q149" s="187" t="n">
        <v>1.09</v>
      </c>
      <c r="R149" s="187" t="n">
        <f aca="false">Q149*H149</f>
        <v>0.7194</v>
      </c>
      <c r="S149" s="187" t="n">
        <v>0</v>
      </c>
      <c r="T149" s="188" t="n">
        <f aca="false">S149*H149</f>
        <v>0</v>
      </c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R149" s="189" t="s">
        <v>122</v>
      </c>
      <c r="AT149" s="189" t="s">
        <v>118</v>
      </c>
      <c r="AU149" s="189" t="s">
        <v>123</v>
      </c>
      <c r="AY149" s="3" t="s">
        <v>115</v>
      </c>
      <c r="BE149" s="190" t="n">
        <f aca="false">IF(N149="základná",J149,0)</f>
        <v>0</v>
      </c>
      <c r="BF149" s="190" t="n">
        <f aca="false">IF(N149="znížená",J149,0)</f>
        <v>0</v>
      </c>
      <c r="BG149" s="190" t="n">
        <f aca="false">IF(N149="zákl. prenesená",J149,0)</f>
        <v>0</v>
      </c>
      <c r="BH149" s="190" t="n">
        <f aca="false">IF(N149="zníž. prenesená",J149,0)</f>
        <v>0</v>
      </c>
      <c r="BI149" s="190" t="n">
        <f aca="false">IF(N149="nulová",J149,0)</f>
        <v>0</v>
      </c>
      <c r="BJ149" s="3" t="s">
        <v>123</v>
      </c>
      <c r="BK149" s="191" t="n">
        <f aca="false">ROUND(I149*H149,3)</f>
        <v>0</v>
      </c>
      <c r="BL149" s="3" t="s">
        <v>122</v>
      </c>
      <c r="BM149" s="189" t="s">
        <v>160</v>
      </c>
    </row>
    <row r="150" customFormat="false" ht="21.75" hidden="false" customHeight="true" outlineLevel="0" collapsed="false">
      <c r="A150" s="22"/>
      <c r="B150" s="177"/>
      <c r="C150" s="211" t="s">
        <v>161</v>
      </c>
      <c r="D150" s="211" t="s">
        <v>162</v>
      </c>
      <c r="E150" s="212" t="s">
        <v>163</v>
      </c>
      <c r="F150" s="213" t="s">
        <v>164</v>
      </c>
      <c r="G150" s="214" t="s">
        <v>159</v>
      </c>
      <c r="H150" s="215" t="n">
        <v>0.693</v>
      </c>
      <c r="I150" s="216"/>
      <c r="J150" s="215" t="n">
        <f aca="false">ROUND(I150*H150,3)</f>
        <v>0</v>
      </c>
      <c r="K150" s="217"/>
      <c r="L150" s="218"/>
      <c r="M150" s="219"/>
      <c r="N150" s="220" t="s">
        <v>40</v>
      </c>
      <c r="O150" s="60"/>
      <c r="P150" s="187" t="n">
        <f aca="false">O150*H150</f>
        <v>0</v>
      </c>
      <c r="Q150" s="187" t="n">
        <v>1</v>
      </c>
      <c r="R150" s="187" t="n">
        <f aca="false">Q150*H150</f>
        <v>0.693</v>
      </c>
      <c r="S150" s="187" t="n">
        <v>0</v>
      </c>
      <c r="T150" s="188" t="n">
        <f aca="false">S150*H150</f>
        <v>0</v>
      </c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R150" s="189" t="s">
        <v>156</v>
      </c>
      <c r="AT150" s="189" t="s">
        <v>162</v>
      </c>
      <c r="AU150" s="189" t="s">
        <v>123</v>
      </c>
      <c r="AY150" s="3" t="s">
        <v>115</v>
      </c>
      <c r="BE150" s="190" t="n">
        <f aca="false">IF(N150="základná",J150,0)</f>
        <v>0</v>
      </c>
      <c r="BF150" s="190" t="n">
        <f aca="false">IF(N150="znížená",J150,0)</f>
        <v>0</v>
      </c>
      <c r="BG150" s="190" t="n">
        <f aca="false">IF(N150="zákl. prenesená",J150,0)</f>
        <v>0</v>
      </c>
      <c r="BH150" s="190" t="n">
        <f aca="false">IF(N150="zníž. prenesená",J150,0)</f>
        <v>0</v>
      </c>
      <c r="BI150" s="190" t="n">
        <f aca="false">IF(N150="nulová",J150,0)</f>
        <v>0</v>
      </c>
      <c r="BJ150" s="3" t="s">
        <v>123</v>
      </c>
      <c r="BK150" s="191" t="n">
        <f aca="false">ROUND(I150*H150,3)</f>
        <v>0</v>
      </c>
      <c r="BL150" s="3" t="s">
        <v>122</v>
      </c>
      <c r="BM150" s="189" t="s">
        <v>165</v>
      </c>
    </row>
    <row r="151" s="192" customFormat="true" ht="10.2" hidden="false" customHeight="false" outlineLevel="0" collapsed="false">
      <c r="B151" s="193"/>
      <c r="D151" s="194" t="s">
        <v>125</v>
      </c>
      <c r="F151" s="196" t="s">
        <v>166</v>
      </c>
      <c r="H151" s="197" t="n">
        <v>0.693</v>
      </c>
      <c r="I151" s="198"/>
      <c r="L151" s="193"/>
      <c r="M151" s="199"/>
      <c r="N151" s="200"/>
      <c r="O151" s="200"/>
      <c r="P151" s="200"/>
      <c r="Q151" s="200"/>
      <c r="R151" s="200"/>
      <c r="S151" s="200"/>
      <c r="T151" s="201"/>
      <c r="AT151" s="195" t="s">
        <v>125</v>
      </c>
      <c r="AU151" s="195" t="s">
        <v>123</v>
      </c>
      <c r="AV151" s="192" t="s">
        <v>123</v>
      </c>
      <c r="AW151" s="192" t="s">
        <v>2</v>
      </c>
      <c r="AX151" s="192" t="s">
        <v>79</v>
      </c>
      <c r="AY151" s="195" t="s">
        <v>115</v>
      </c>
    </row>
    <row r="152" s="27" customFormat="true" ht="21.75" hidden="false" customHeight="true" outlineLevel="0" collapsed="false">
      <c r="A152" s="22"/>
      <c r="B152" s="177"/>
      <c r="C152" s="178" t="s">
        <v>167</v>
      </c>
      <c r="D152" s="178" t="s">
        <v>118</v>
      </c>
      <c r="E152" s="179" t="s">
        <v>168</v>
      </c>
      <c r="F152" s="180" t="s">
        <v>169</v>
      </c>
      <c r="G152" s="181" t="s">
        <v>170</v>
      </c>
      <c r="H152" s="182" t="n">
        <v>16.3</v>
      </c>
      <c r="I152" s="183"/>
      <c r="J152" s="182" t="n">
        <f aca="false">ROUND(I152*H152,3)</f>
        <v>0</v>
      </c>
      <c r="K152" s="184"/>
      <c r="L152" s="23"/>
      <c r="M152" s="185"/>
      <c r="N152" s="186" t="s">
        <v>40</v>
      </c>
      <c r="O152" s="60"/>
      <c r="P152" s="187" t="n">
        <f aca="false">O152*H152</f>
        <v>0</v>
      </c>
      <c r="Q152" s="187" t="n">
        <v>0.11312</v>
      </c>
      <c r="R152" s="187" t="n">
        <f aca="false">Q152*H152</f>
        <v>1.843856</v>
      </c>
      <c r="S152" s="187" t="n">
        <v>0</v>
      </c>
      <c r="T152" s="188" t="n">
        <f aca="false">S152*H152</f>
        <v>0</v>
      </c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R152" s="189" t="s">
        <v>122</v>
      </c>
      <c r="AT152" s="189" t="s">
        <v>118</v>
      </c>
      <c r="AU152" s="189" t="s">
        <v>123</v>
      </c>
      <c r="AY152" s="3" t="s">
        <v>115</v>
      </c>
      <c r="BE152" s="190" t="n">
        <f aca="false">IF(N152="základná",J152,0)</f>
        <v>0</v>
      </c>
      <c r="BF152" s="190" t="n">
        <f aca="false">IF(N152="znížená",J152,0)</f>
        <v>0</v>
      </c>
      <c r="BG152" s="190" t="n">
        <f aca="false">IF(N152="zákl. prenesená",J152,0)</f>
        <v>0</v>
      </c>
      <c r="BH152" s="190" t="n">
        <f aca="false">IF(N152="zníž. prenesená",J152,0)</f>
        <v>0</v>
      </c>
      <c r="BI152" s="190" t="n">
        <f aca="false">IF(N152="nulová",J152,0)</f>
        <v>0</v>
      </c>
      <c r="BJ152" s="3" t="s">
        <v>123</v>
      </c>
      <c r="BK152" s="191" t="n">
        <f aca="false">ROUND(I152*H152,3)</f>
        <v>0</v>
      </c>
      <c r="BL152" s="3" t="s">
        <v>122</v>
      </c>
      <c r="BM152" s="189" t="s">
        <v>171</v>
      </c>
    </row>
    <row r="153" s="192" customFormat="true" ht="10.2" hidden="false" customHeight="false" outlineLevel="0" collapsed="false">
      <c r="B153" s="193"/>
      <c r="D153" s="194" t="s">
        <v>125</v>
      </c>
      <c r="E153" s="195"/>
      <c r="F153" s="196" t="s">
        <v>172</v>
      </c>
      <c r="H153" s="197" t="n">
        <v>19.5</v>
      </c>
      <c r="I153" s="198"/>
      <c r="L153" s="193"/>
      <c r="M153" s="199"/>
      <c r="N153" s="200"/>
      <c r="O153" s="200"/>
      <c r="P153" s="200"/>
      <c r="Q153" s="200"/>
      <c r="R153" s="200"/>
      <c r="S153" s="200"/>
      <c r="T153" s="201"/>
      <c r="AT153" s="195" t="s">
        <v>125</v>
      </c>
      <c r="AU153" s="195" t="s">
        <v>123</v>
      </c>
      <c r="AV153" s="192" t="s">
        <v>123</v>
      </c>
      <c r="AW153" s="192" t="s">
        <v>29</v>
      </c>
      <c r="AX153" s="192" t="s">
        <v>74</v>
      </c>
      <c r="AY153" s="195" t="s">
        <v>115</v>
      </c>
    </row>
    <row r="154" s="192" customFormat="true" ht="10.2" hidden="false" customHeight="false" outlineLevel="0" collapsed="false">
      <c r="B154" s="193"/>
      <c r="D154" s="194" t="s">
        <v>125</v>
      </c>
      <c r="E154" s="195"/>
      <c r="F154" s="196" t="s">
        <v>173</v>
      </c>
      <c r="H154" s="197" t="n">
        <v>-3.2</v>
      </c>
      <c r="I154" s="198"/>
      <c r="L154" s="193"/>
      <c r="M154" s="199"/>
      <c r="N154" s="200"/>
      <c r="O154" s="200"/>
      <c r="P154" s="200"/>
      <c r="Q154" s="200"/>
      <c r="R154" s="200"/>
      <c r="S154" s="200"/>
      <c r="T154" s="201"/>
      <c r="AT154" s="195" t="s">
        <v>125</v>
      </c>
      <c r="AU154" s="195" t="s">
        <v>123</v>
      </c>
      <c r="AV154" s="192" t="s">
        <v>123</v>
      </c>
      <c r="AW154" s="192" t="s">
        <v>29</v>
      </c>
      <c r="AX154" s="192" t="s">
        <v>74</v>
      </c>
      <c r="AY154" s="195" t="s">
        <v>115</v>
      </c>
    </row>
    <row r="155" s="202" customFormat="true" ht="10.2" hidden="false" customHeight="false" outlineLevel="0" collapsed="false">
      <c r="B155" s="203"/>
      <c r="D155" s="194" t="s">
        <v>125</v>
      </c>
      <c r="E155" s="204"/>
      <c r="F155" s="205" t="s">
        <v>128</v>
      </c>
      <c r="H155" s="206" t="n">
        <v>16.3</v>
      </c>
      <c r="I155" s="207"/>
      <c r="L155" s="203"/>
      <c r="M155" s="208"/>
      <c r="N155" s="209"/>
      <c r="O155" s="209"/>
      <c r="P155" s="209"/>
      <c r="Q155" s="209"/>
      <c r="R155" s="209"/>
      <c r="S155" s="209"/>
      <c r="T155" s="210"/>
      <c r="AT155" s="204" t="s">
        <v>125</v>
      </c>
      <c r="AU155" s="204" t="s">
        <v>123</v>
      </c>
      <c r="AV155" s="202" t="s">
        <v>122</v>
      </c>
      <c r="AW155" s="202" t="s">
        <v>29</v>
      </c>
      <c r="AX155" s="202" t="s">
        <v>79</v>
      </c>
      <c r="AY155" s="204" t="s">
        <v>115</v>
      </c>
    </row>
    <row r="156" s="27" customFormat="true" ht="16.5" hidden="false" customHeight="true" outlineLevel="0" collapsed="false">
      <c r="A156" s="22"/>
      <c r="B156" s="177"/>
      <c r="C156" s="178" t="s">
        <v>174</v>
      </c>
      <c r="D156" s="178" t="s">
        <v>118</v>
      </c>
      <c r="E156" s="179" t="s">
        <v>175</v>
      </c>
      <c r="F156" s="180" t="s">
        <v>176</v>
      </c>
      <c r="G156" s="181" t="s">
        <v>170</v>
      </c>
      <c r="H156" s="182" t="n">
        <v>9.72</v>
      </c>
      <c r="I156" s="183"/>
      <c r="J156" s="182" t="n">
        <f aca="false">ROUND(I156*H156,3)</f>
        <v>0</v>
      </c>
      <c r="K156" s="184"/>
      <c r="L156" s="23"/>
      <c r="M156" s="185"/>
      <c r="N156" s="186" t="s">
        <v>40</v>
      </c>
      <c r="O156" s="60"/>
      <c r="P156" s="187" t="n">
        <f aca="false">O156*H156</f>
        <v>0</v>
      </c>
      <c r="Q156" s="187" t="n">
        <v>0.50299</v>
      </c>
      <c r="R156" s="187" t="n">
        <f aca="false">Q156*H156</f>
        <v>4.8890628</v>
      </c>
      <c r="S156" s="187" t="n">
        <v>0</v>
      </c>
      <c r="T156" s="188" t="n">
        <f aca="false">S156*H156</f>
        <v>0</v>
      </c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R156" s="189" t="s">
        <v>122</v>
      </c>
      <c r="AT156" s="189" t="s">
        <v>118</v>
      </c>
      <c r="AU156" s="189" t="s">
        <v>123</v>
      </c>
      <c r="AY156" s="3" t="s">
        <v>115</v>
      </c>
      <c r="BE156" s="190" t="n">
        <f aca="false">IF(N156="základná",J156,0)</f>
        <v>0</v>
      </c>
      <c r="BF156" s="190" t="n">
        <f aca="false">IF(N156="znížená",J156,0)</f>
        <v>0</v>
      </c>
      <c r="BG156" s="190" t="n">
        <f aca="false">IF(N156="zákl. prenesená",J156,0)</f>
        <v>0</v>
      </c>
      <c r="BH156" s="190" t="n">
        <f aca="false">IF(N156="zníž. prenesená",J156,0)</f>
        <v>0</v>
      </c>
      <c r="BI156" s="190" t="n">
        <f aca="false">IF(N156="nulová",J156,0)</f>
        <v>0</v>
      </c>
      <c r="BJ156" s="3" t="s">
        <v>123</v>
      </c>
      <c r="BK156" s="191" t="n">
        <f aca="false">ROUND(I156*H156,3)</f>
        <v>0</v>
      </c>
      <c r="BL156" s="3" t="s">
        <v>122</v>
      </c>
      <c r="BM156" s="189" t="s">
        <v>177</v>
      </c>
    </row>
    <row r="157" s="192" customFormat="true" ht="10.2" hidden="false" customHeight="false" outlineLevel="0" collapsed="false">
      <c r="B157" s="193"/>
      <c r="D157" s="194" t="s">
        <v>125</v>
      </c>
      <c r="E157" s="195"/>
      <c r="F157" s="196" t="s">
        <v>178</v>
      </c>
      <c r="H157" s="197" t="n">
        <v>9.72</v>
      </c>
      <c r="I157" s="198"/>
      <c r="L157" s="193"/>
      <c r="M157" s="199"/>
      <c r="N157" s="200"/>
      <c r="O157" s="200"/>
      <c r="P157" s="200"/>
      <c r="Q157" s="200"/>
      <c r="R157" s="200"/>
      <c r="S157" s="200"/>
      <c r="T157" s="201"/>
      <c r="AT157" s="195" t="s">
        <v>125</v>
      </c>
      <c r="AU157" s="195" t="s">
        <v>123</v>
      </c>
      <c r="AV157" s="192" t="s">
        <v>123</v>
      </c>
      <c r="AW157" s="192" t="s">
        <v>29</v>
      </c>
      <c r="AX157" s="192" t="s">
        <v>79</v>
      </c>
      <c r="AY157" s="195" t="s">
        <v>115</v>
      </c>
    </row>
    <row r="158" s="163" customFormat="true" ht="22.95" hidden="false" customHeight="true" outlineLevel="0" collapsed="false">
      <c r="B158" s="164"/>
      <c r="D158" s="165" t="s">
        <v>73</v>
      </c>
      <c r="E158" s="175" t="s">
        <v>122</v>
      </c>
      <c r="F158" s="175" t="s">
        <v>179</v>
      </c>
      <c r="I158" s="167"/>
      <c r="J158" s="176" t="n">
        <f aca="false">BK158</f>
        <v>0</v>
      </c>
      <c r="L158" s="164"/>
      <c r="M158" s="169"/>
      <c r="N158" s="170"/>
      <c r="O158" s="170"/>
      <c r="P158" s="171" t="n">
        <f aca="false">P159</f>
        <v>0</v>
      </c>
      <c r="Q158" s="170"/>
      <c r="R158" s="171" t="n">
        <f aca="false">R159</f>
        <v>0.18248</v>
      </c>
      <c r="S158" s="170"/>
      <c r="T158" s="172" t="n">
        <f aca="false">T159</f>
        <v>0</v>
      </c>
      <c r="AR158" s="165" t="s">
        <v>79</v>
      </c>
      <c r="AT158" s="173" t="s">
        <v>73</v>
      </c>
      <c r="AU158" s="173" t="s">
        <v>79</v>
      </c>
      <c r="AY158" s="165" t="s">
        <v>115</v>
      </c>
      <c r="BK158" s="174" t="n">
        <f aca="false">BK159</f>
        <v>0</v>
      </c>
    </row>
    <row r="159" s="27" customFormat="true" ht="33" hidden="false" customHeight="true" outlineLevel="0" collapsed="false">
      <c r="A159" s="22"/>
      <c r="B159" s="177"/>
      <c r="C159" s="178" t="s">
        <v>180</v>
      </c>
      <c r="D159" s="178" t="s">
        <v>118</v>
      </c>
      <c r="E159" s="179" t="s">
        <v>181</v>
      </c>
      <c r="F159" s="180" t="s">
        <v>182</v>
      </c>
      <c r="G159" s="181" t="s">
        <v>145</v>
      </c>
      <c r="H159" s="182" t="n">
        <v>4</v>
      </c>
      <c r="I159" s="183"/>
      <c r="J159" s="182" t="n">
        <f aca="false">ROUND(I159*H159,3)</f>
        <v>0</v>
      </c>
      <c r="K159" s="184"/>
      <c r="L159" s="23"/>
      <c r="M159" s="185"/>
      <c r="N159" s="186" t="s">
        <v>40</v>
      </c>
      <c r="O159" s="60"/>
      <c r="P159" s="187" t="n">
        <f aca="false">O159*H159</f>
        <v>0</v>
      </c>
      <c r="Q159" s="187" t="n">
        <v>0.04562</v>
      </c>
      <c r="R159" s="187" t="n">
        <f aca="false">Q159*H159</f>
        <v>0.18248</v>
      </c>
      <c r="S159" s="187" t="n">
        <v>0</v>
      </c>
      <c r="T159" s="188" t="n">
        <f aca="false">S159*H159</f>
        <v>0</v>
      </c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R159" s="189" t="s">
        <v>122</v>
      </c>
      <c r="AT159" s="189" t="s">
        <v>118</v>
      </c>
      <c r="AU159" s="189" t="s">
        <v>123</v>
      </c>
      <c r="AY159" s="3" t="s">
        <v>115</v>
      </c>
      <c r="BE159" s="190" t="n">
        <f aca="false">IF(N159="základná",J159,0)</f>
        <v>0</v>
      </c>
      <c r="BF159" s="190" t="n">
        <f aca="false">IF(N159="znížená",J159,0)</f>
        <v>0</v>
      </c>
      <c r="BG159" s="190" t="n">
        <f aca="false">IF(N159="zákl. prenesená",J159,0)</f>
        <v>0</v>
      </c>
      <c r="BH159" s="190" t="n">
        <f aca="false">IF(N159="zníž. prenesená",J159,0)</f>
        <v>0</v>
      </c>
      <c r="BI159" s="190" t="n">
        <f aca="false">IF(N159="nulová",J159,0)</f>
        <v>0</v>
      </c>
      <c r="BJ159" s="3" t="s">
        <v>123</v>
      </c>
      <c r="BK159" s="191" t="n">
        <f aca="false">ROUND(I159*H159,3)</f>
        <v>0</v>
      </c>
      <c r="BL159" s="3" t="s">
        <v>122</v>
      </c>
      <c r="BM159" s="189" t="s">
        <v>183</v>
      </c>
    </row>
    <row r="160" s="163" customFormat="true" ht="22.95" hidden="false" customHeight="true" outlineLevel="0" collapsed="false">
      <c r="B160" s="164"/>
      <c r="D160" s="165" t="s">
        <v>73</v>
      </c>
      <c r="E160" s="175" t="s">
        <v>147</v>
      </c>
      <c r="F160" s="175" t="s">
        <v>184</v>
      </c>
      <c r="I160" s="167"/>
      <c r="J160" s="176" t="n">
        <f aca="false">BK160</f>
        <v>0</v>
      </c>
      <c r="L160" s="164"/>
      <c r="M160" s="169"/>
      <c r="N160" s="170"/>
      <c r="O160" s="170"/>
      <c r="P160" s="171" t="n">
        <f aca="false">SUM(P161:P182)</f>
        <v>0</v>
      </c>
      <c r="Q160" s="170"/>
      <c r="R160" s="171" t="n">
        <f aca="false">SUM(R161:R182)</f>
        <v>3.6113032</v>
      </c>
      <c r="S160" s="170"/>
      <c r="T160" s="172" t="n">
        <f aca="false">SUM(T161:T182)</f>
        <v>0</v>
      </c>
      <c r="AR160" s="165" t="s">
        <v>79</v>
      </c>
      <c r="AT160" s="173" t="s">
        <v>73</v>
      </c>
      <c r="AU160" s="173" t="s">
        <v>79</v>
      </c>
      <c r="AY160" s="165" t="s">
        <v>115</v>
      </c>
      <c r="BK160" s="174" t="n">
        <f aca="false">SUM(BK161:BK182)</f>
        <v>0</v>
      </c>
    </row>
    <row r="161" s="27" customFormat="true" ht="21.75" hidden="false" customHeight="true" outlineLevel="0" collapsed="false">
      <c r="A161" s="22"/>
      <c r="B161" s="177"/>
      <c r="C161" s="178" t="s">
        <v>185</v>
      </c>
      <c r="D161" s="178" t="s">
        <v>118</v>
      </c>
      <c r="E161" s="179" t="s">
        <v>186</v>
      </c>
      <c r="F161" s="180" t="s">
        <v>187</v>
      </c>
      <c r="G161" s="181" t="s">
        <v>170</v>
      </c>
      <c r="H161" s="182" t="n">
        <v>24.78</v>
      </c>
      <c r="I161" s="183"/>
      <c r="J161" s="182" t="n">
        <f aca="false">ROUND(I161*H161,3)</f>
        <v>0</v>
      </c>
      <c r="K161" s="184"/>
      <c r="L161" s="23"/>
      <c r="M161" s="185"/>
      <c r="N161" s="186" t="s">
        <v>40</v>
      </c>
      <c r="O161" s="60"/>
      <c r="P161" s="187" t="n">
        <f aca="false">O161*H161</f>
        <v>0</v>
      </c>
      <c r="Q161" s="187" t="n">
        <v>0.05532</v>
      </c>
      <c r="R161" s="187" t="n">
        <f aca="false">Q161*H161</f>
        <v>1.3708296</v>
      </c>
      <c r="S161" s="187" t="n">
        <v>0</v>
      </c>
      <c r="T161" s="188" t="n">
        <f aca="false">S161*H161</f>
        <v>0</v>
      </c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R161" s="189" t="s">
        <v>122</v>
      </c>
      <c r="AT161" s="189" t="s">
        <v>118</v>
      </c>
      <c r="AU161" s="189" t="s">
        <v>123</v>
      </c>
      <c r="AY161" s="3" t="s">
        <v>115</v>
      </c>
      <c r="BE161" s="190" t="n">
        <f aca="false">IF(N161="základná",J161,0)</f>
        <v>0</v>
      </c>
      <c r="BF161" s="190" t="n">
        <f aca="false">IF(N161="znížená",J161,0)</f>
        <v>0</v>
      </c>
      <c r="BG161" s="190" t="n">
        <f aca="false">IF(N161="zákl. prenesená",J161,0)</f>
        <v>0</v>
      </c>
      <c r="BH161" s="190" t="n">
        <f aca="false">IF(N161="zníž. prenesená",J161,0)</f>
        <v>0</v>
      </c>
      <c r="BI161" s="190" t="n">
        <f aca="false">IF(N161="nulová",J161,0)</f>
        <v>0</v>
      </c>
      <c r="BJ161" s="3" t="s">
        <v>123</v>
      </c>
      <c r="BK161" s="191" t="n">
        <f aca="false">ROUND(I161*H161,3)</f>
        <v>0</v>
      </c>
      <c r="BL161" s="3" t="s">
        <v>122</v>
      </c>
      <c r="BM161" s="189" t="s">
        <v>188</v>
      </c>
    </row>
    <row r="162" s="192" customFormat="true" ht="10.2" hidden="false" customHeight="false" outlineLevel="0" collapsed="false">
      <c r="B162" s="193"/>
      <c r="D162" s="194" t="s">
        <v>125</v>
      </c>
      <c r="E162" s="195"/>
      <c r="F162" s="196" t="s">
        <v>189</v>
      </c>
      <c r="H162" s="197" t="n">
        <v>18.36</v>
      </c>
      <c r="I162" s="198"/>
      <c r="L162" s="193"/>
      <c r="M162" s="199"/>
      <c r="N162" s="200"/>
      <c r="O162" s="200"/>
      <c r="P162" s="200"/>
      <c r="Q162" s="200"/>
      <c r="R162" s="200"/>
      <c r="S162" s="200"/>
      <c r="T162" s="201"/>
      <c r="AT162" s="195" t="s">
        <v>125</v>
      </c>
      <c r="AU162" s="195" t="s">
        <v>123</v>
      </c>
      <c r="AV162" s="192" t="s">
        <v>123</v>
      </c>
      <c r="AW162" s="192" t="s">
        <v>29</v>
      </c>
      <c r="AX162" s="192" t="s">
        <v>74</v>
      </c>
      <c r="AY162" s="195" t="s">
        <v>115</v>
      </c>
    </row>
    <row r="163" s="192" customFormat="true" ht="10.2" hidden="false" customHeight="false" outlineLevel="0" collapsed="false">
      <c r="B163" s="193"/>
      <c r="D163" s="194" t="s">
        <v>125</v>
      </c>
      <c r="E163" s="195"/>
      <c r="F163" s="196" t="s">
        <v>190</v>
      </c>
      <c r="H163" s="197" t="n">
        <v>4.98</v>
      </c>
      <c r="I163" s="198"/>
      <c r="L163" s="193"/>
      <c r="M163" s="199"/>
      <c r="N163" s="200"/>
      <c r="O163" s="200"/>
      <c r="P163" s="200"/>
      <c r="Q163" s="200"/>
      <c r="R163" s="200"/>
      <c r="S163" s="200"/>
      <c r="T163" s="201"/>
      <c r="AT163" s="195" t="s">
        <v>125</v>
      </c>
      <c r="AU163" s="195" t="s">
        <v>123</v>
      </c>
      <c r="AV163" s="192" t="s">
        <v>123</v>
      </c>
      <c r="AW163" s="192" t="s">
        <v>29</v>
      </c>
      <c r="AX163" s="192" t="s">
        <v>74</v>
      </c>
      <c r="AY163" s="195" t="s">
        <v>115</v>
      </c>
    </row>
    <row r="164" s="192" customFormat="true" ht="10.2" hidden="false" customHeight="false" outlineLevel="0" collapsed="false">
      <c r="B164" s="193"/>
      <c r="D164" s="194" t="s">
        <v>125</v>
      </c>
      <c r="E164" s="195"/>
      <c r="F164" s="196" t="s">
        <v>191</v>
      </c>
      <c r="H164" s="197" t="n">
        <v>1.44</v>
      </c>
      <c r="I164" s="198"/>
      <c r="L164" s="193"/>
      <c r="M164" s="199"/>
      <c r="N164" s="200"/>
      <c r="O164" s="200"/>
      <c r="P164" s="200"/>
      <c r="Q164" s="200"/>
      <c r="R164" s="200"/>
      <c r="S164" s="200"/>
      <c r="T164" s="201"/>
      <c r="AT164" s="195" t="s">
        <v>125</v>
      </c>
      <c r="AU164" s="195" t="s">
        <v>123</v>
      </c>
      <c r="AV164" s="192" t="s">
        <v>123</v>
      </c>
      <c r="AW164" s="192" t="s">
        <v>29</v>
      </c>
      <c r="AX164" s="192" t="s">
        <v>74</v>
      </c>
      <c r="AY164" s="195" t="s">
        <v>115</v>
      </c>
    </row>
    <row r="165" s="202" customFormat="true" ht="10.2" hidden="false" customHeight="false" outlineLevel="0" collapsed="false">
      <c r="B165" s="203"/>
      <c r="D165" s="194" t="s">
        <v>125</v>
      </c>
      <c r="E165" s="204"/>
      <c r="F165" s="205" t="s">
        <v>128</v>
      </c>
      <c r="H165" s="206" t="n">
        <v>24.78</v>
      </c>
      <c r="I165" s="207"/>
      <c r="L165" s="203"/>
      <c r="M165" s="208"/>
      <c r="N165" s="209"/>
      <c r="O165" s="209"/>
      <c r="P165" s="209"/>
      <c r="Q165" s="209"/>
      <c r="R165" s="209"/>
      <c r="S165" s="209"/>
      <c r="T165" s="210"/>
      <c r="AT165" s="204" t="s">
        <v>125</v>
      </c>
      <c r="AU165" s="204" t="s">
        <v>123</v>
      </c>
      <c r="AV165" s="202" t="s">
        <v>122</v>
      </c>
      <c r="AW165" s="202" t="s">
        <v>29</v>
      </c>
      <c r="AX165" s="202" t="s">
        <v>79</v>
      </c>
      <c r="AY165" s="204" t="s">
        <v>115</v>
      </c>
    </row>
    <row r="166" s="27" customFormat="true" ht="21.75" hidden="false" customHeight="true" outlineLevel="0" collapsed="false">
      <c r="A166" s="22"/>
      <c r="B166" s="177"/>
      <c r="C166" s="178" t="s">
        <v>192</v>
      </c>
      <c r="D166" s="178" t="s">
        <v>118</v>
      </c>
      <c r="E166" s="179" t="s">
        <v>193</v>
      </c>
      <c r="F166" s="180" t="s">
        <v>194</v>
      </c>
      <c r="G166" s="181" t="s">
        <v>170</v>
      </c>
      <c r="H166" s="182" t="n">
        <v>64.87</v>
      </c>
      <c r="I166" s="183"/>
      <c r="J166" s="182" t="n">
        <f aca="false">ROUND(I166*H166,3)</f>
        <v>0</v>
      </c>
      <c r="K166" s="184"/>
      <c r="L166" s="23"/>
      <c r="M166" s="185"/>
      <c r="N166" s="186" t="s">
        <v>40</v>
      </c>
      <c r="O166" s="60"/>
      <c r="P166" s="187" t="n">
        <f aca="false">O166*H166</f>
        <v>0</v>
      </c>
      <c r="Q166" s="187" t="n">
        <v>0.00136</v>
      </c>
      <c r="R166" s="187" t="n">
        <f aca="false">Q166*H166</f>
        <v>0.0882232</v>
      </c>
      <c r="S166" s="187" t="n">
        <v>0</v>
      </c>
      <c r="T166" s="188" t="n">
        <f aca="false">S166*H166</f>
        <v>0</v>
      </c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R166" s="189" t="s">
        <v>122</v>
      </c>
      <c r="AT166" s="189" t="s">
        <v>118</v>
      </c>
      <c r="AU166" s="189" t="s">
        <v>123</v>
      </c>
      <c r="AY166" s="3" t="s">
        <v>115</v>
      </c>
      <c r="BE166" s="190" t="n">
        <f aca="false">IF(N166="základná",J166,0)</f>
        <v>0</v>
      </c>
      <c r="BF166" s="190" t="n">
        <f aca="false">IF(N166="znížená",J166,0)</f>
        <v>0</v>
      </c>
      <c r="BG166" s="190" t="n">
        <f aca="false">IF(N166="zákl. prenesená",J166,0)</f>
        <v>0</v>
      </c>
      <c r="BH166" s="190" t="n">
        <f aca="false">IF(N166="zníž. prenesená",J166,0)</f>
        <v>0</v>
      </c>
      <c r="BI166" s="190" t="n">
        <f aca="false">IF(N166="nulová",J166,0)</f>
        <v>0</v>
      </c>
      <c r="BJ166" s="3" t="s">
        <v>123</v>
      </c>
      <c r="BK166" s="191" t="n">
        <f aca="false">ROUND(I166*H166,3)</f>
        <v>0</v>
      </c>
      <c r="BL166" s="3" t="s">
        <v>122</v>
      </c>
      <c r="BM166" s="189" t="s">
        <v>195</v>
      </c>
    </row>
    <row r="167" s="27" customFormat="true" ht="21.75" hidden="false" customHeight="true" outlineLevel="0" collapsed="false">
      <c r="A167" s="22"/>
      <c r="B167" s="177"/>
      <c r="C167" s="178" t="s">
        <v>196</v>
      </c>
      <c r="D167" s="178" t="s">
        <v>118</v>
      </c>
      <c r="E167" s="179" t="s">
        <v>197</v>
      </c>
      <c r="F167" s="180" t="s">
        <v>198</v>
      </c>
      <c r="G167" s="181" t="s">
        <v>170</v>
      </c>
      <c r="H167" s="182" t="n">
        <v>64.87</v>
      </c>
      <c r="I167" s="183"/>
      <c r="J167" s="182" t="n">
        <f aca="false">ROUND(I167*H167,3)</f>
        <v>0</v>
      </c>
      <c r="K167" s="184"/>
      <c r="L167" s="23"/>
      <c r="M167" s="185"/>
      <c r="N167" s="186" t="s">
        <v>40</v>
      </c>
      <c r="O167" s="60"/>
      <c r="P167" s="187" t="n">
        <f aca="false">O167*H167</f>
        <v>0</v>
      </c>
      <c r="Q167" s="187" t="n">
        <v>0.01024</v>
      </c>
      <c r="R167" s="187" t="n">
        <f aca="false">Q167*H167</f>
        <v>0.6642688</v>
      </c>
      <c r="S167" s="187" t="n">
        <v>0</v>
      </c>
      <c r="T167" s="188" t="n">
        <f aca="false">S167*H167</f>
        <v>0</v>
      </c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R167" s="189" t="s">
        <v>122</v>
      </c>
      <c r="AT167" s="189" t="s">
        <v>118</v>
      </c>
      <c r="AU167" s="189" t="s">
        <v>123</v>
      </c>
      <c r="AY167" s="3" t="s">
        <v>115</v>
      </c>
      <c r="BE167" s="190" t="n">
        <f aca="false">IF(N167="základná",J167,0)</f>
        <v>0</v>
      </c>
      <c r="BF167" s="190" t="n">
        <f aca="false">IF(N167="znížená",J167,0)</f>
        <v>0</v>
      </c>
      <c r="BG167" s="190" t="n">
        <f aca="false">IF(N167="zákl. prenesená",J167,0)</f>
        <v>0</v>
      </c>
      <c r="BH167" s="190" t="n">
        <f aca="false">IF(N167="zníž. prenesená",J167,0)</f>
        <v>0</v>
      </c>
      <c r="BI167" s="190" t="n">
        <f aca="false">IF(N167="nulová",J167,0)</f>
        <v>0</v>
      </c>
      <c r="BJ167" s="3" t="s">
        <v>123</v>
      </c>
      <c r="BK167" s="191" t="n">
        <f aca="false">ROUND(I167*H167,3)</f>
        <v>0</v>
      </c>
      <c r="BL167" s="3" t="s">
        <v>122</v>
      </c>
      <c r="BM167" s="189" t="s">
        <v>199</v>
      </c>
    </row>
    <row r="168" s="27" customFormat="true" ht="21.75" hidden="false" customHeight="true" outlineLevel="0" collapsed="false">
      <c r="A168" s="22"/>
      <c r="B168" s="177"/>
      <c r="C168" s="178" t="s">
        <v>200</v>
      </c>
      <c r="D168" s="178" t="s">
        <v>118</v>
      </c>
      <c r="E168" s="179" t="s">
        <v>201</v>
      </c>
      <c r="F168" s="180" t="s">
        <v>202</v>
      </c>
      <c r="G168" s="181" t="s">
        <v>170</v>
      </c>
      <c r="H168" s="182" t="n">
        <v>64.87</v>
      </c>
      <c r="I168" s="183"/>
      <c r="J168" s="182" t="n">
        <f aca="false">ROUND(I168*H168,3)</f>
        <v>0</v>
      </c>
      <c r="K168" s="184"/>
      <c r="L168" s="23"/>
      <c r="M168" s="185"/>
      <c r="N168" s="186" t="s">
        <v>40</v>
      </c>
      <c r="O168" s="60"/>
      <c r="P168" s="187" t="n">
        <f aca="false">O168*H168</f>
        <v>0</v>
      </c>
      <c r="Q168" s="187" t="n">
        <v>0.00511</v>
      </c>
      <c r="R168" s="187" t="n">
        <f aca="false">Q168*H168</f>
        <v>0.3314857</v>
      </c>
      <c r="S168" s="187" t="n">
        <v>0</v>
      </c>
      <c r="T168" s="188" t="n">
        <f aca="false">S168*H168</f>
        <v>0</v>
      </c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R168" s="189" t="s">
        <v>122</v>
      </c>
      <c r="AT168" s="189" t="s">
        <v>118</v>
      </c>
      <c r="AU168" s="189" t="s">
        <v>123</v>
      </c>
      <c r="AY168" s="3" t="s">
        <v>115</v>
      </c>
      <c r="BE168" s="190" t="n">
        <f aca="false">IF(N168="základná",J168,0)</f>
        <v>0</v>
      </c>
      <c r="BF168" s="190" t="n">
        <f aca="false">IF(N168="znížená",J168,0)</f>
        <v>0</v>
      </c>
      <c r="BG168" s="190" t="n">
        <f aca="false">IF(N168="zákl. prenesená",J168,0)</f>
        <v>0</v>
      </c>
      <c r="BH168" s="190" t="n">
        <f aca="false">IF(N168="zníž. prenesená",J168,0)</f>
        <v>0</v>
      </c>
      <c r="BI168" s="190" t="n">
        <f aca="false">IF(N168="nulová",J168,0)</f>
        <v>0</v>
      </c>
      <c r="BJ168" s="3" t="s">
        <v>123</v>
      </c>
      <c r="BK168" s="191" t="n">
        <f aca="false">ROUND(I168*H168,3)</f>
        <v>0</v>
      </c>
      <c r="BL168" s="3" t="s">
        <v>122</v>
      </c>
      <c r="BM168" s="189" t="s">
        <v>203</v>
      </c>
    </row>
    <row r="169" s="192" customFormat="true" ht="10.2" hidden="false" customHeight="false" outlineLevel="0" collapsed="false">
      <c r="B169" s="193"/>
      <c r="D169" s="194" t="s">
        <v>125</v>
      </c>
      <c r="E169" s="195"/>
      <c r="F169" s="196" t="s">
        <v>204</v>
      </c>
      <c r="H169" s="197" t="n">
        <v>3.78</v>
      </c>
      <c r="I169" s="198"/>
      <c r="L169" s="193"/>
      <c r="M169" s="199"/>
      <c r="N169" s="200"/>
      <c r="O169" s="200"/>
      <c r="P169" s="200"/>
      <c r="Q169" s="200"/>
      <c r="R169" s="200"/>
      <c r="S169" s="200"/>
      <c r="T169" s="201"/>
      <c r="AT169" s="195" t="s">
        <v>125</v>
      </c>
      <c r="AU169" s="195" t="s">
        <v>123</v>
      </c>
      <c r="AV169" s="192" t="s">
        <v>123</v>
      </c>
      <c r="AW169" s="192" t="s">
        <v>29</v>
      </c>
      <c r="AX169" s="192" t="s">
        <v>74</v>
      </c>
      <c r="AY169" s="195" t="s">
        <v>115</v>
      </c>
    </row>
    <row r="170" s="192" customFormat="true" ht="10.2" hidden="false" customHeight="false" outlineLevel="0" collapsed="false">
      <c r="B170" s="193"/>
      <c r="D170" s="194" t="s">
        <v>125</v>
      </c>
      <c r="E170" s="195"/>
      <c r="F170" s="196" t="s">
        <v>205</v>
      </c>
      <c r="H170" s="197" t="n">
        <v>47.9</v>
      </c>
      <c r="I170" s="198"/>
      <c r="L170" s="193"/>
      <c r="M170" s="199"/>
      <c r="N170" s="200"/>
      <c r="O170" s="200"/>
      <c r="P170" s="200"/>
      <c r="Q170" s="200"/>
      <c r="R170" s="200"/>
      <c r="S170" s="200"/>
      <c r="T170" s="201"/>
      <c r="AT170" s="195" t="s">
        <v>125</v>
      </c>
      <c r="AU170" s="195" t="s">
        <v>123</v>
      </c>
      <c r="AV170" s="192" t="s">
        <v>123</v>
      </c>
      <c r="AW170" s="192" t="s">
        <v>29</v>
      </c>
      <c r="AX170" s="192" t="s">
        <v>74</v>
      </c>
      <c r="AY170" s="195" t="s">
        <v>115</v>
      </c>
    </row>
    <row r="171" s="192" customFormat="true" ht="10.2" hidden="false" customHeight="false" outlineLevel="0" collapsed="false">
      <c r="B171" s="193"/>
      <c r="D171" s="194" t="s">
        <v>125</v>
      </c>
      <c r="E171" s="195"/>
      <c r="F171" s="196" t="s">
        <v>206</v>
      </c>
      <c r="H171" s="197" t="n">
        <v>8.64</v>
      </c>
      <c r="I171" s="198"/>
      <c r="L171" s="193"/>
      <c r="M171" s="199"/>
      <c r="N171" s="200"/>
      <c r="O171" s="200"/>
      <c r="P171" s="200"/>
      <c r="Q171" s="200"/>
      <c r="R171" s="200"/>
      <c r="S171" s="200"/>
      <c r="T171" s="201"/>
      <c r="AT171" s="195" t="s">
        <v>125</v>
      </c>
      <c r="AU171" s="195" t="s">
        <v>123</v>
      </c>
      <c r="AV171" s="192" t="s">
        <v>123</v>
      </c>
      <c r="AW171" s="192" t="s">
        <v>29</v>
      </c>
      <c r="AX171" s="192" t="s">
        <v>74</v>
      </c>
      <c r="AY171" s="195" t="s">
        <v>115</v>
      </c>
    </row>
    <row r="172" s="192" customFormat="true" ht="10.2" hidden="false" customHeight="false" outlineLevel="0" collapsed="false">
      <c r="B172" s="193"/>
      <c r="D172" s="194" t="s">
        <v>125</v>
      </c>
      <c r="E172" s="195"/>
      <c r="F172" s="196" t="s">
        <v>207</v>
      </c>
      <c r="H172" s="197" t="n">
        <v>4.55</v>
      </c>
      <c r="I172" s="198"/>
      <c r="L172" s="193"/>
      <c r="M172" s="199"/>
      <c r="N172" s="200"/>
      <c r="O172" s="200"/>
      <c r="P172" s="200"/>
      <c r="Q172" s="200"/>
      <c r="R172" s="200"/>
      <c r="S172" s="200"/>
      <c r="T172" s="201"/>
      <c r="AT172" s="195" t="s">
        <v>125</v>
      </c>
      <c r="AU172" s="195" t="s">
        <v>123</v>
      </c>
      <c r="AV172" s="192" t="s">
        <v>123</v>
      </c>
      <c r="AW172" s="192" t="s">
        <v>29</v>
      </c>
      <c r="AX172" s="192" t="s">
        <v>74</v>
      </c>
      <c r="AY172" s="195" t="s">
        <v>115</v>
      </c>
    </row>
    <row r="173" s="202" customFormat="true" ht="10.2" hidden="false" customHeight="false" outlineLevel="0" collapsed="false">
      <c r="B173" s="203"/>
      <c r="D173" s="194" t="s">
        <v>125</v>
      </c>
      <c r="E173" s="204"/>
      <c r="F173" s="205" t="s">
        <v>128</v>
      </c>
      <c r="H173" s="206" t="n">
        <v>64.87</v>
      </c>
      <c r="I173" s="207"/>
      <c r="L173" s="203"/>
      <c r="M173" s="208"/>
      <c r="N173" s="209"/>
      <c r="O173" s="209"/>
      <c r="P173" s="209"/>
      <c r="Q173" s="209"/>
      <c r="R173" s="209"/>
      <c r="S173" s="209"/>
      <c r="T173" s="210"/>
      <c r="AT173" s="204" t="s">
        <v>125</v>
      </c>
      <c r="AU173" s="204" t="s">
        <v>123</v>
      </c>
      <c r="AV173" s="202" t="s">
        <v>122</v>
      </c>
      <c r="AW173" s="202" t="s">
        <v>29</v>
      </c>
      <c r="AX173" s="202" t="s">
        <v>79</v>
      </c>
      <c r="AY173" s="204" t="s">
        <v>115</v>
      </c>
    </row>
    <row r="174" s="27" customFormat="true" ht="21.75" hidden="false" customHeight="true" outlineLevel="0" collapsed="false">
      <c r="A174" s="22"/>
      <c r="B174" s="177"/>
      <c r="C174" s="178" t="s">
        <v>208</v>
      </c>
      <c r="D174" s="178" t="s">
        <v>118</v>
      </c>
      <c r="E174" s="179" t="s">
        <v>209</v>
      </c>
      <c r="F174" s="180" t="s">
        <v>210</v>
      </c>
      <c r="G174" s="181" t="s">
        <v>170</v>
      </c>
      <c r="H174" s="182" t="n">
        <v>13.19</v>
      </c>
      <c r="I174" s="183"/>
      <c r="J174" s="182" t="n">
        <f aca="false">ROUND(I174*H174,3)</f>
        <v>0</v>
      </c>
      <c r="K174" s="184"/>
      <c r="L174" s="23"/>
      <c r="M174" s="185"/>
      <c r="N174" s="186" t="s">
        <v>40</v>
      </c>
      <c r="O174" s="60"/>
      <c r="P174" s="187" t="n">
        <f aca="false">O174*H174</f>
        <v>0</v>
      </c>
      <c r="Q174" s="187" t="n">
        <v>0.00136</v>
      </c>
      <c r="R174" s="187" t="n">
        <f aca="false">Q174*H174</f>
        <v>0.0179384</v>
      </c>
      <c r="S174" s="187" t="n">
        <v>0</v>
      </c>
      <c r="T174" s="188" t="n">
        <f aca="false">S174*H174</f>
        <v>0</v>
      </c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R174" s="189" t="s">
        <v>122</v>
      </c>
      <c r="AT174" s="189" t="s">
        <v>118</v>
      </c>
      <c r="AU174" s="189" t="s">
        <v>123</v>
      </c>
      <c r="AY174" s="3" t="s">
        <v>115</v>
      </c>
      <c r="BE174" s="190" t="n">
        <f aca="false">IF(N174="základná",J174,0)</f>
        <v>0</v>
      </c>
      <c r="BF174" s="190" t="n">
        <f aca="false">IF(N174="znížená",J174,0)</f>
        <v>0</v>
      </c>
      <c r="BG174" s="190" t="n">
        <f aca="false">IF(N174="zákl. prenesená",J174,0)</f>
        <v>0</v>
      </c>
      <c r="BH174" s="190" t="n">
        <f aca="false">IF(N174="zníž. prenesená",J174,0)</f>
        <v>0</v>
      </c>
      <c r="BI174" s="190" t="n">
        <f aca="false">IF(N174="nulová",J174,0)</f>
        <v>0</v>
      </c>
      <c r="BJ174" s="3" t="s">
        <v>123</v>
      </c>
      <c r="BK174" s="191" t="n">
        <f aca="false">ROUND(I174*H174,3)</f>
        <v>0</v>
      </c>
      <c r="BL174" s="3" t="s">
        <v>122</v>
      </c>
      <c r="BM174" s="189" t="s">
        <v>211</v>
      </c>
    </row>
    <row r="175" s="27" customFormat="true" ht="21.75" hidden="false" customHeight="true" outlineLevel="0" collapsed="false">
      <c r="A175" s="22"/>
      <c r="B175" s="177"/>
      <c r="C175" s="178" t="s">
        <v>212</v>
      </c>
      <c r="D175" s="178" t="s">
        <v>118</v>
      </c>
      <c r="E175" s="179" t="s">
        <v>213</v>
      </c>
      <c r="F175" s="180" t="s">
        <v>214</v>
      </c>
      <c r="G175" s="181" t="s">
        <v>170</v>
      </c>
      <c r="H175" s="182" t="n">
        <v>13.19</v>
      </c>
      <c r="I175" s="183"/>
      <c r="J175" s="182" t="n">
        <f aca="false">ROUND(I175*H175,3)</f>
        <v>0</v>
      </c>
      <c r="K175" s="184"/>
      <c r="L175" s="23"/>
      <c r="M175" s="185"/>
      <c r="N175" s="186" t="s">
        <v>40</v>
      </c>
      <c r="O175" s="60"/>
      <c r="P175" s="187" t="n">
        <f aca="false">O175*H175</f>
        <v>0</v>
      </c>
      <c r="Q175" s="187" t="n">
        <v>0.0033</v>
      </c>
      <c r="R175" s="187" t="n">
        <f aca="false">Q175*H175</f>
        <v>0.043527</v>
      </c>
      <c r="S175" s="187" t="n">
        <v>0</v>
      </c>
      <c r="T175" s="188" t="n">
        <f aca="false">S175*H175</f>
        <v>0</v>
      </c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R175" s="189" t="s">
        <v>122</v>
      </c>
      <c r="AT175" s="189" t="s">
        <v>118</v>
      </c>
      <c r="AU175" s="189" t="s">
        <v>123</v>
      </c>
      <c r="AY175" s="3" t="s">
        <v>115</v>
      </c>
      <c r="BE175" s="190" t="n">
        <f aca="false">IF(N175="základná",J175,0)</f>
        <v>0</v>
      </c>
      <c r="BF175" s="190" t="n">
        <f aca="false">IF(N175="znížená",J175,0)</f>
        <v>0</v>
      </c>
      <c r="BG175" s="190" t="n">
        <f aca="false">IF(N175="zákl. prenesená",J175,0)</f>
        <v>0</v>
      </c>
      <c r="BH175" s="190" t="n">
        <f aca="false">IF(N175="zníž. prenesená",J175,0)</f>
        <v>0</v>
      </c>
      <c r="BI175" s="190" t="n">
        <f aca="false">IF(N175="nulová",J175,0)</f>
        <v>0</v>
      </c>
      <c r="BJ175" s="3" t="s">
        <v>123</v>
      </c>
      <c r="BK175" s="191" t="n">
        <f aca="false">ROUND(I175*H175,3)</f>
        <v>0</v>
      </c>
      <c r="BL175" s="3" t="s">
        <v>122</v>
      </c>
      <c r="BM175" s="189" t="s">
        <v>215</v>
      </c>
    </row>
    <row r="176" s="27" customFormat="true" ht="21.75" hidden="false" customHeight="true" outlineLevel="0" collapsed="false">
      <c r="A176" s="22"/>
      <c r="B176" s="177"/>
      <c r="C176" s="178" t="s">
        <v>216</v>
      </c>
      <c r="D176" s="178" t="s">
        <v>118</v>
      </c>
      <c r="E176" s="179" t="s">
        <v>217</v>
      </c>
      <c r="F176" s="180" t="s">
        <v>218</v>
      </c>
      <c r="G176" s="181" t="s">
        <v>170</v>
      </c>
      <c r="H176" s="182" t="n">
        <v>13.19</v>
      </c>
      <c r="I176" s="183"/>
      <c r="J176" s="182" t="n">
        <f aca="false">ROUND(I176*H176,3)</f>
        <v>0</v>
      </c>
      <c r="K176" s="184"/>
      <c r="L176" s="23"/>
      <c r="M176" s="185"/>
      <c r="N176" s="186" t="s">
        <v>40</v>
      </c>
      <c r="O176" s="60"/>
      <c r="P176" s="187" t="n">
        <f aca="false">O176*H176</f>
        <v>0</v>
      </c>
      <c r="Q176" s="187" t="n">
        <v>0.00511</v>
      </c>
      <c r="R176" s="187" t="n">
        <f aca="false">Q176*H176</f>
        <v>0.0674009</v>
      </c>
      <c r="S176" s="187" t="n">
        <v>0</v>
      </c>
      <c r="T176" s="188" t="n">
        <f aca="false">S176*H176</f>
        <v>0</v>
      </c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R176" s="189" t="s">
        <v>122</v>
      </c>
      <c r="AT176" s="189" t="s">
        <v>118</v>
      </c>
      <c r="AU176" s="189" t="s">
        <v>123</v>
      </c>
      <c r="AY176" s="3" t="s">
        <v>115</v>
      </c>
      <c r="BE176" s="190" t="n">
        <f aca="false">IF(N176="základná",J176,0)</f>
        <v>0</v>
      </c>
      <c r="BF176" s="190" t="n">
        <f aca="false">IF(N176="znížená",J176,0)</f>
        <v>0</v>
      </c>
      <c r="BG176" s="190" t="n">
        <f aca="false">IF(N176="zákl. prenesená",J176,0)</f>
        <v>0</v>
      </c>
      <c r="BH176" s="190" t="n">
        <f aca="false">IF(N176="zníž. prenesená",J176,0)</f>
        <v>0</v>
      </c>
      <c r="BI176" s="190" t="n">
        <f aca="false">IF(N176="nulová",J176,0)</f>
        <v>0</v>
      </c>
      <c r="BJ176" s="3" t="s">
        <v>123</v>
      </c>
      <c r="BK176" s="191" t="n">
        <f aca="false">ROUND(I176*H176,3)</f>
        <v>0</v>
      </c>
      <c r="BL176" s="3" t="s">
        <v>122</v>
      </c>
      <c r="BM176" s="189" t="s">
        <v>219</v>
      </c>
    </row>
    <row r="177" s="192" customFormat="true" ht="10.2" hidden="false" customHeight="false" outlineLevel="0" collapsed="false">
      <c r="B177" s="193"/>
      <c r="D177" s="194" t="s">
        <v>125</v>
      </c>
      <c r="E177" s="195"/>
      <c r="F177" s="196" t="s">
        <v>206</v>
      </c>
      <c r="H177" s="197" t="n">
        <v>8.64</v>
      </c>
      <c r="I177" s="198"/>
      <c r="L177" s="193"/>
      <c r="M177" s="199"/>
      <c r="N177" s="200"/>
      <c r="O177" s="200"/>
      <c r="P177" s="200"/>
      <c r="Q177" s="200"/>
      <c r="R177" s="200"/>
      <c r="S177" s="200"/>
      <c r="T177" s="201"/>
      <c r="AT177" s="195" t="s">
        <v>125</v>
      </c>
      <c r="AU177" s="195" t="s">
        <v>123</v>
      </c>
      <c r="AV177" s="192" t="s">
        <v>123</v>
      </c>
      <c r="AW177" s="192" t="s">
        <v>29</v>
      </c>
      <c r="AX177" s="192" t="s">
        <v>74</v>
      </c>
      <c r="AY177" s="195" t="s">
        <v>115</v>
      </c>
    </row>
    <row r="178" s="192" customFormat="true" ht="10.2" hidden="false" customHeight="false" outlineLevel="0" collapsed="false">
      <c r="B178" s="193"/>
      <c r="D178" s="194" t="s">
        <v>125</v>
      </c>
      <c r="E178" s="195"/>
      <c r="F178" s="196" t="s">
        <v>207</v>
      </c>
      <c r="H178" s="197" t="n">
        <v>4.55</v>
      </c>
      <c r="I178" s="198"/>
      <c r="L178" s="193"/>
      <c r="M178" s="199"/>
      <c r="N178" s="200"/>
      <c r="O178" s="200"/>
      <c r="P178" s="200"/>
      <c r="Q178" s="200"/>
      <c r="R178" s="200"/>
      <c r="S178" s="200"/>
      <c r="T178" s="201"/>
      <c r="AT178" s="195" t="s">
        <v>125</v>
      </c>
      <c r="AU178" s="195" t="s">
        <v>123</v>
      </c>
      <c r="AV178" s="192" t="s">
        <v>123</v>
      </c>
      <c r="AW178" s="192" t="s">
        <v>29</v>
      </c>
      <c r="AX178" s="192" t="s">
        <v>74</v>
      </c>
      <c r="AY178" s="195" t="s">
        <v>115</v>
      </c>
    </row>
    <row r="179" s="202" customFormat="true" ht="10.2" hidden="false" customHeight="false" outlineLevel="0" collapsed="false">
      <c r="B179" s="203"/>
      <c r="D179" s="194" t="s">
        <v>125</v>
      </c>
      <c r="E179" s="204"/>
      <c r="F179" s="205" t="s">
        <v>128</v>
      </c>
      <c r="H179" s="206" t="n">
        <v>13.19</v>
      </c>
      <c r="I179" s="207"/>
      <c r="L179" s="203"/>
      <c r="M179" s="208"/>
      <c r="N179" s="209"/>
      <c r="O179" s="209"/>
      <c r="P179" s="209"/>
      <c r="Q179" s="209"/>
      <c r="R179" s="209"/>
      <c r="S179" s="209"/>
      <c r="T179" s="210"/>
      <c r="AT179" s="204" t="s">
        <v>125</v>
      </c>
      <c r="AU179" s="204" t="s">
        <v>123</v>
      </c>
      <c r="AV179" s="202" t="s">
        <v>122</v>
      </c>
      <c r="AW179" s="202" t="s">
        <v>29</v>
      </c>
      <c r="AX179" s="202" t="s">
        <v>79</v>
      </c>
      <c r="AY179" s="204" t="s">
        <v>115</v>
      </c>
    </row>
    <row r="180" s="27" customFormat="true" ht="21.75" hidden="false" customHeight="true" outlineLevel="0" collapsed="false">
      <c r="A180" s="22"/>
      <c r="B180" s="177"/>
      <c r="C180" s="178" t="s">
        <v>6</v>
      </c>
      <c r="D180" s="178" t="s">
        <v>118</v>
      </c>
      <c r="E180" s="179" t="s">
        <v>220</v>
      </c>
      <c r="F180" s="180" t="s">
        <v>221</v>
      </c>
      <c r="G180" s="181" t="s">
        <v>170</v>
      </c>
      <c r="H180" s="182" t="n">
        <v>95.32</v>
      </c>
      <c r="I180" s="183"/>
      <c r="J180" s="182" t="n">
        <f aca="false">ROUND(I180*H180,3)</f>
        <v>0</v>
      </c>
      <c r="K180" s="184"/>
      <c r="L180" s="23"/>
      <c r="M180" s="185"/>
      <c r="N180" s="186" t="s">
        <v>40</v>
      </c>
      <c r="O180" s="60"/>
      <c r="P180" s="187" t="n">
        <f aca="false">O180*H180</f>
        <v>0</v>
      </c>
      <c r="Q180" s="187" t="n">
        <v>0.00978</v>
      </c>
      <c r="R180" s="187" t="n">
        <f aca="false">Q180*H180</f>
        <v>0.9322296</v>
      </c>
      <c r="S180" s="187" t="n">
        <v>0</v>
      </c>
      <c r="T180" s="188" t="n">
        <f aca="false">S180*H180</f>
        <v>0</v>
      </c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R180" s="189" t="s">
        <v>122</v>
      </c>
      <c r="AT180" s="189" t="s">
        <v>118</v>
      </c>
      <c r="AU180" s="189" t="s">
        <v>123</v>
      </c>
      <c r="AY180" s="3" t="s">
        <v>115</v>
      </c>
      <c r="BE180" s="190" t="n">
        <f aca="false">IF(N180="základná",J180,0)</f>
        <v>0</v>
      </c>
      <c r="BF180" s="190" t="n">
        <f aca="false">IF(N180="znížená",J180,0)</f>
        <v>0</v>
      </c>
      <c r="BG180" s="190" t="n">
        <f aca="false">IF(N180="zákl. prenesená",J180,0)</f>
        <v>0</v>
      </c>
      <c r="BH180" s="190" t="n">
        <f aca="false">IF(N180="zníž. prenesená",J180,0)</f>
        <v>0</v>
      </c>
      <c r="BI180" s="190" t="n">
        <f aca="false">IF(N180="nulová",J180,0)</f>
        <v>0</v>
      </c>
      <c r="BJ180" s="3" t="s">
        <v>123</v>
      </c>
      <c r="BK180" s="191" t="n">
        <f aca="false">ROUND(I180*H180,3)</f>
        <v>0</v>
      </c>
      <c r="BL180" s="3" t="s">
        <v>122</v>
      </c>
      <c r="BM180" s="189" t="s">
        <v>222</v>
      </c>
    </row>
    <row r="181" s="27" customFormat="true" ht="21.75" hidden="false" customHeight="true" outlineLevel="0" collapsed="false">
      <c r="A181" s="22"/>
      <c r="B181" s="177"/>
      <c r="C181" s="178" t="s">
        <v>223</v>
      </c>
      <c r="D181" s="178" t="s">
        <v>118</v>
      </c>
      <c r="E181" s="179" t="s">
        <v>224</v>
      </c>
      <c r="F181" s="180" t="s">
        <v>225</v>
      </c>
      <c r="G181" s="181" t="s">
        <v>145</v>
      </c>
      <c r="H181" s="182" t="n">
        <v>3</v>
      </c>
      <c r="I181" s="183"/>
      <c r="J181" s="182" t="n">
        <f aca="false">ROUND(I181*H181,3)</f>
        <v>0</v>
      </c>
      <c r="K181" s="184"/>
      <c r="L181" s="23"/>
      <c r="M181" s="185"/>
      <c r="N181" s="186" t="s">
        <v>40</v>
      </c>
      <c r="O181" s="60"/>
      <c r="P181" s="187" t="n">
        <f aca="false">O181*H181</f>
        <v>0</v>
      </c>
      <c r="Q181" s="187" t="n">
        <v>0.0175</v>
      </c>
      <c r="R181" s="187" t="n">
        <f aca="false">Q181*H181</f>
        <v>0.0525</v>
      </c>
      <c r="S181" s="187" t="n">
        <v>0</v>
      </c>
      <c r="T181" s="188" t="n">
        <f aca="false">S181*H181</f>
        <v>0</v>
      </c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R181" s="189" t="s">
        <v>122</v>
      </c>
      <c r="AT181" s="189" t="s">
        <v>118</v>
      </c>
      <c r="AU181" s="189" t="s">
        <v>123</v>
      </c>
      <c r="AY181" s="3" t="s">
        <v>115</v>
      </c>
      <c r="BE181" s="190" t="n">
        <f aca="false">IF(N181="základná",J181,0)</f>
        <v>0</v>
      </c>
      <c r="BF181" s="190" t="n">
        <f aca="false">IF(N181="znížená",J181,0)</f>
        <v>0</v>
      </c>
      <c r="BG181" s="190" t="n">
        <f aca="false">IF(N181="zákl. prenesená",J181,0)</f>
        <v>0</v>
      </c>
      <c r="BH181" s="190" t="n">
        <f aca="false">IF(N181="zníž. prenesená",J181,0)</f>
        <v>0</v>
      </c>
      <c r="BI181" s="190" t="n">
        <f aca="false">IF(N181="nulová",J181,0)</f>
        <v>0</v>
      </c>
      <c r="BJ181" s="3" t="s">
        <v>123</v>
      </c>
      <c r="BK181" s="191" t="n">
        <f aca="false">ROUND(I181*H181,3)</f>
        <v>0</v>
      </c>
      <c r="BL181" s="3" t="s">
        <v>122</v>
      </c>
      <c r="BM181" s="189" t="s">
        <v>226</v>
      </c>
    </row>
    <row r="182" customFormat="false" ht="16.5" hidden="false" customHeight="true" outlineLevel="0" collapsed="false">
      <c r="A182" s="22"/>
      <c r="B182" s="177"/>
      <c r="C182" s="211" t="s">
        <v>227</v>
      </c>
      <c r="D182" s="211" t="s">
        <v>162</v>
      </c>
      <c r="E182" s="212" t="s">
        <v>228</v>
      </c>
      <c r="F182" s="213" t="s">
        <v>229</v>
      </c>
      <c r="G182" s="214" t="s">
        <v>145</v>
      </c>
      <c r="H182" s="215" t="n">
        <v>3</v>
      </c>
      <c r="I182" s="216"/>
      <c r="J182" s="215" t="n">
        <f aca="false">ROUND(I182*H182,3)</f>
        <v>0</v>
      </c>
      <c r="K182" s="217"/>
      <c r="L182" s="218"/>
      <c r="M182" s="219"/>
      <c r="N182" s="220" t="s">
        <v>40</v>
      </c>
      <c r="O182" s="60"/>
      <c r="P182" s="187" t="n">
        <f aca="false">O182*H182</f>
        <v>0</v>
      </c>
      <c r="Q182" s="187" t="n">
        <v>0.0143</v>
      </c>
      <c r="R182" s="187" t="n">
        <f aca="false">Q182*H182</f>
        <v>0.0429</v>
      </c>
      <c r="S182" s="187" t="n">
        <v>0</v>
      </c>
      <c r="T182" s="188" t="n">
        <f aca="false">S182*H182</f>
        <v>0</v>
      </c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R182" s="189" t="s">
        <v>156</v>
      </c>
      <c r="AT182" s="189" t="s">
        <v>162</v>
      </c>
      <c r="AU182" s="189" t="s">
        <v>123</v>
      </c>
      <c r="AY182" s="3" t="s">
        <v>115</v>
      </c>
      <c r="BE182" s="190" t="n">
        <f aca="false">IF(N182="základná",J182,0)</f>
        <v>0</v>
      </c>
      <c r="BF182" s="190" t="n">
        <f aca="false">IF(N182="znížená",J182,0)</f>
        <v>0</v>
      </c>
      <c r="BG182" s="190" t="n">
        <f aca="false">IF(N182="zákl. prenesená",J182,0)</f>
        <v>0</v>
      </c>
      <c r="BH182" s="190" t="n">
        <f aca="false">IF(N182="zníž. prenesená",J182,0)</f>
        <v>0</v>
      </c>
      <c r="BI182" s="190" t="n">
        <f aca="false">IF(N182="nulová",J182,0)</f>
        <v>0</v>
      </c>
      <c r="BJ182" s="3" t="s">
        <v>123</v>
      </c>
      <c r="BK182" s="191" t="n">
        <f aca="false">ROUND(I182*H182,3)</f>
        <v>0</v>
      </c>
      <c r="BL182" s="3" t="s">
        <v>122</v>
      </c>
      <c r="BM182" s="189" t="s">
        <v>230</v>
      </c>
    </row>
    <row r="183" s="163" customFormat="true" ht="22.95" hidden="false" customHeight="true" outlineLevel="0" collapsed="false">
      <c r="B183" s="164"/>
      <c r="D183" s="165" t="s">
        <v>73</v>
      </c>
      <c r="E183" s="175" t="s">
        <v>161</v>
      </c>
      <c r="F183" s="175" t="s">
        <v>231</v>
      </c>
      <c r="I183" s="167"/>
      <c r="J183" s="176" t="n">
        <f aca="false">BK183</f>
        <v>0</v>
      </c>
      <c r="L183" s="164"/>
      <c r="M183" s="169"/>
      <c r="N183" s="170"/>
      <c r="O183" s="170"/>
      <c r="P183" s="171" t="n">
        <f aca="false">SUM(P184:P208)</f>
        <v>0</v>
      </c>
      <c r="Q183" s="170"/>
      <c r="R183" s="171" t="n">
        <f aca="false">SUM(R184:R208)</f>
        <v>3.111886</v>
      </c>
      <c r="S183" s="170"/>
      <c r="T183" s="172" t="n">
        <f aca="false">SUM(T184:T208)</f>
        <v>14.015725</v>
      </c>
      <c r="AR183" s="165" t="s">
        <v>79</v>
      </c>
      <c r="AT183" s="173" t="s">
        <v>73</v>
      </c>
      <c r="AU183" s="173" t="s">
        <v>79</v>
      </c>
      <c r="AY183" s="165" t="s">
        <v>115</v>
      </c>
      <c r="BK183" s="174" t="n">
        <f aca="false">SUM(BK184:BK208)</f>
        <v>0</v>
      </c>
    </row>
    <row r="184" s="27" customFormat="true" ht="21.75" hidden="false" customHeight="true" outlineLevel="0" collapsed="false">
      <c r="A184" s="22"/>
      <c r="B184" s="177"/>
      <c r="C184" s="178" t="s">
        <v>232</v>
      </c>
      <c r="D184" s="178" t="s">
        <v>118</v>
      </c>
      <c r="E184" s="179" t="s">
        <v>233</v>
      </c>
      <c r="F184" s="180" t="s">
        <v>234</v>
      </c>
      <c r="G184" s="181" t="s">
        <v>170</v>
      </c>
      <c r="H184" s="182" t="n">
        <v>38.4</v>
      </c>
      <c r="I184" s="183"/>
      <c r="J184" s="182" t="n">
        <f aca="false">ROUND(I184*H184,3)</f>
        <v>0</v>
      </c>
      <c r="K184" s="184"/>
      <c r="L184" s="23"/>
      <c r="M184" s="185"/>
      <c r="N184" s="186" t="s">
        <v>40</v>
      </c>
      <c r="O184" s="60"/>
      <c r="P184" s="187" t="n">
        <f aca="false">O184*H184</f>
        <v>0</v>
      </c>
      <c r="Q184" s="187" t="n">
        <v>0.07595</v>
      </c>
      <c r="R184" s="187" t="n">
        <f aca="false">Q184*H184</f>
        <v>2.91648</v>
      </c>
      <c r="S184" s="187" t="n">
        <v>0</v>
      </c>
      <c r="T184" s="188" t="n">
        <f aca="false">S184*H184</f>
        <v>0</v>
      </c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R184" s="189" t="s">
        <v>122</v>
      </c>
      <c r="AT184" s="189" t="s">
        <v>118</v>
      </c>
      <c r="AU184" s="189" t="s">
        <v>123</v>
      </c>
      <c r="AY184" s="3" t="s">
        <v>115</v>
      </c>
      <c r="BE184" s="190" t="n">
        <f aca="false">IF(N184="základná",J184,0)</f>
        <v>0</v>
      </c>
      <c r="BF184" s="190" t="n">
        <f aca="false">IF(N184="znížená",J184,0)</f>
        <v>0</v>
      </c>
      <c r="BG184" s="190" t="n">
        <f aca="false">IF(N184="zákl. prenesená",J184,0)</f>
        <v>0</v>
      </c>
      <c r="BH184" s="190" t="n">
        <f aca="false">IF(N184="zníž. prenesená",J184,0)</f>
        <v>0</v>
      </c>
      <c r="BI184" s="190" t="n">
        <f aca="false">IF(N184="nulová",J184,0)</f>
        <v>0</v>
      </c>
      <c r="BJ184" s="3" t="s">
        <v>123</v>
      </c>
      <c r="BK184" s="191" t="n">
        <f aca="false">ROUND(I184*H184,3)</f>
        <v>0</v>
      </c>
      <c r="BL184" s="3" t="s">
        <v>122</v>
      </c>
      <c r="BM184" s="189" t="s">
        <v>235</v>
      </c>
    </row>
    <row r="185" s="192" customFormat="true" ht="10.2" hidden="false" customHeight="false" outlineLevel="0" collapsed="false">
      <c r="B185" s="193"/>
      <c r="D185" s="194" t="s">
        <v>125</v>
      </c>
      <c r="E185" s="195"/>
      <c r="F185" s="196" t="s">
        <v>236</v>
      </c>
      <c r="H185" s="197" t="n">
        <v>20.4</v>
      </c>
      <c r="I185" s="198"/>
      <c r="L185" s="193"/>
      <c r="M185" s="199"/>
      <c r="N185" s="200"/>
      <c r="O185" s="200"/>
      <c r="P185" s="200"/>
      <c r="Q185" s="200"/>
      <c r="R185" s="200"/>
      <c r="S185" s="200"/>
      <c r="T185" s="201"/>
      <c r="AT185" s="195" t="s">
        <v>125</v>
      </c>
      <c r="AU185" s="195" t="s">
        <v>123</v>
      </c>
      <c r="AV185" s="192" t="s">
        <v>123</v>
      </c>
      <c r="AW185" s="192" t="s">
        <v>29</v>
      </c>
      <c r="AX185" s="192" t="s">
        <v>74</v>
      </c>
      <c r="AY185" s="195" t="s">
        <v>115</v>
      </c>
    </row>
    <row r="186" s="192" customFormat="true" ht="10.2" hidden="false" customHeight="false" outlineLevel="0" collapsed="false">
      <c r="B186" s="193"/>
      <c r="D186" s="194" t="s">
        <v>125</v>
      </c>
      <c r="E186" s="195"/>
      <c r="F186" s="196" t="s">
        <v>237</v>
      </c>
      <c r="H186" s="197" t="n">
        <v>18</v>
      </c>
      <c r="I186" s="198"/>
      <c r="L186" s="193"/>
      <c r="M186" s="199"/>
      <c r="N186" s="200"/>
      <c r="O186" s="200"/>
      <c r="P186" s="200"/>
      <c r="Q186" s="200"/>
      <c r="R186" s="200"/>
      <c r="S186" s="200"/>
      <c r="T186" s="201"/>
      <c r="AT186" s="195" t="s">
        <v>125</v>
      </c>
      <c r="AU186" s="195" t="s">
        <v>123</v>
      </c>
      <c r="AV186" s="192" t="s">
        <v>123</v>
      </c>
      <c r="AW186" s="192" t="s">
        <v>29</v>
      </c>
      <c r="AX186" s="192" t="s">
        <v>74</v>
      </c>
      <c r="AY186" s="195" t="s">
        <v>115</v>
      </c>
    </row>
    <row r="187" s="202" customFormat="true" ht="10.2" hidden="false" customHeight="false" outlineLevel="0" collapsed="false">
      <c r="B187" s="203"/>
      <c r="D187" s="194" t="s">
        <v>125</v>
      </c>
      <c r="E187" s="204"/>
      <c r="F187" s="205" t="s">
        <v>128</v>
      </c>
      <c r="H187" s="206" t="n">
        <v>38.4</v>
      </c>
      <c r="I187" s="207"/>
      <c r="L187" s="203"/>
      <c r="M187" s="208"/>
      <c r="N187" s="209"/>
      <c r="O187" s="209"/>
      <c r="P187" s="209"/>
      <c r="Q187" s="209"/>
      <c r="R187" s="209"/>
      <c r="S187" s="209"/>
      <c r="T187" s="210"/>
      <c r="AT187" s="204" t="s">
        <v>125</v>
      </c>
      <c r="AU187" s="204" t="s">
        <v>123</v>
      </c>
      <c r="AV187" s="202" t="s">
        <v>122</v>
      </c>
      <c r="AW187" s="202" t="s">
        <v>29</v>
      </c>
      <c r="AX187" s="202" t="s">
        <v>79</v>
      </c>
      <c r="AY187" s="204" t="s">
        <v>115</v>
      </c>
    </row>
    <row r="188" s="27" customFormat="true" ht="16.5" hidden="false" customHeight="true" outlineLevel="0" collapsed="false">
      <c r="A188" s="22"/>
      <c r="B188" s="177"/>
      <c r="C188" s="178" t="s">
        <v>238</v>
      </c>
      <c r="D188" s="178" t="s">
        <v>118</v>
      </c>
      <c r="E188" s="179" t="s">
        <v>239</v>
      </c>
      <c r="F188" s="180" t="s">
        <v>240</v>
      </c>
      <c r="G188" s="181" t="s">
        <v>170</v>
      </c>
      <c r="H188" s="182" t="n">
        <v>95.32</v>
      </c>
      <c r="I188" s="183"/>
      <c r="J188" s="182" t="n">
        <f aca="false">ROUND(I188*H188,3)</f>
        <v>0</v>
      </c>
      <c r="K188" s="184"/>
      <c r="L188" s="23"/>
      <c r="M188" s="185"/>
      <c r="N188" s="186" t="s">
        <v>40</v>
      </c>
      <c r="O188" s="60"/>
      <c r="P188" s="187" t="n">
        <f aca="false">O188*H188</f>
        <v>0</v>
      </c>
      <c r="Q188" s="187" t="n">
        <v>0.00205</v>
      </c>
      <c r="R188" s="187" t="n">
        <f aca="false">Q188*H188</f>
        <v>0.195406</v>
      </c>
      <c r="S188" s="187" t="n">
        <v>0</v>
      </c>
      <c r="T188" s="188" t="n">
        <f aca="false">S188*H188</f>
        <v>0</v>
      </c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R188" s="189" t="s">
        <v>122</v>
      </c>
      <c r="AT188" s="189" t="s">
        <v>118</v>
      </c>
      <c r="AU188" s="189" t="s">
        <v>123</v>
      </c>
      <c r="AY188" s="3" t="s">
        <v>115</v>
      </c>
      <c r="BE188" s="190" t="n">
        <f aca="false">IF(N188="základná",J188,0)</f>
        <v>0</v>
      </c>
      <c r="BF188" s="190" t="n">
        <f aca="false">IF(N188="znížená",J188,0)</f>
        <v>0</v>
      </c>
      <c r="BG188" s="190" t="n">
        <f aca="false">IF(N188="zákl. prenesená",J188,0)</f>
        <v>0</v>
      </c>
      <c r="BH188" s="190" t="n">
        <f aca="false">IF(N188="zníž. prenesená",J188,0)</f>
        <v>0</v>
      </c>
      <c r="BI188" s="190" t="n">
        <f aca="false">IF(N188="nulová",J188,0)</f>
        <v>0</v>
      </c>
      <c r="BJ188" s="3" t="s">
        <v>123</v>
      </c>
      <c r="BK188" s="191" t="n">
        <f aca="false">ROUND(I188*H188,3)</f>
        <v>0</v>
      </c>
      <c r="BL188" s="3" t="s">
        <v>122</v>
      </c>
      <c r="BM188" s="189" t="s">
        <v>241</v>
      </c>
    </row>
    <row r="189" s="27" customFormat="true" ht="21.75" hidden="false" customHeight="true" outlineLevel="0" collapsed="false">
      <c r="A189" s="22"/>
      <c r="B189" s="177"/>
      <c r="C189" s="178" t="s">
        <v>242</v>
      </c>
      <c r="D189" s="178" t="s">
        <v>118</v>
      </c>
      <c r="E189" s="179" t="s">
        <v>243</v>
      </c>
      <c r="F189" s="180" t="s">
        <v>244</v>
      </c>
      <c r="G189" s="181" t="s">
        <v>170</v>
      </c>
      <c r="H189" s="182" t="n">
        <v>8</v>
      </c>
      <c r="I189" s="183"/>
      <c r="J189" s="182" t="n">
        <f aca="false">ROUND(I189*H189,3)</f>
        <v>0</v>
      </c>
      <c r="K189" s="184"/>
      <c r="L189" s="23"/>
      <c r="M189" s="185"/>
      <c r="N189" s="186" t="s">
        <v>40</v>
      </c>
      <c r="O189" s="60"/>
      <c r="P189" s="187" t="n">
        <f aca="false">O189*H189</f>
        <v>0</v>
      </c>
      <c r="Q189" s="187" t="n">
        <v>0</v>
      </c>
      <c r="R189" s="187" t="n">
        <f aca="false">Q189*H189</f>
        <v>0</v>
      </c>
      <c r="S189" s="187" t="n">
        <v>0.196</v>
      </c>
      <c r="T189" s="188" t="n">
        <f aca="false">S189*H189</f>
        <v>1.568</v>
      </c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R189" s="189" t="s">
        <v>122</v>
      </c>
      <c r="AT189" s="189" t="s">
        <v>118</v>
      </c>
      <c r="AU189" s="189" t="s">
        <v>123</v>
      </c>
      <c r="AY189" s="3" t="s">
        <v>115</v>
      </c>
      <c r="BE189" s="190" t="n">
        <f aca="false">IF(N189="základná",J189,0)</f>
        <v>0</v>
      </c>
      <c r="BF189" s="190" t="n">
        <f aca="false">IF(N189="znížená",J189,0)</f>
        <v>0</v>
      </c>
      <c r="BG189" s="190" t="n">
        <f aca="false">IF(N189="zákl. prenesená",J189,0)</f>
        <v>0</v>
      </c>
      <c r="BH189" s="190" t="n">
        <f aca="false">IF(N189="zníž. prenesená",J189,0)</f>
        <v>0</v>
      </c>
      <c r="BI189" s="190" t="n">
        <f aca="false">IF(N189="nulová",J189,0)</f>
        <v>0</v>
      </c>
      <c r="BJ189" s="3" t="s">
        <v>123</v>
      </c>
      <c r="BK189" s="191" t="n">
        <f aca="false">ROUND(I189*H189,3)</f>
        <v>0</v>
      </c>
      <c r="BL189" s="3" t="s">
        <v>122</v>
      </c>
      <c r="BM189" s="189" t="s">
        <v>245</v>
      </c>
    </row>
    <row r="190" s="192" customFormat="true" ht="10.2" hidden="false" customHeight="false" outlineLevel="0" collapsed="false">
      <c r="B190" s="193"/>
      <c r="D190" s="194" t="s">
        <v>125</v>
      </c>
      <c r="E190" s="195"/>
      <c r="F190" s="196" t="s">
        <v>246</v>
      </c>
      <c r="H190" s="197" t="n">
        <v>9.6</v>
      </c>
      <c r="I190" s="198"/>
      <c r="L190" s="193"/>
      <c r="M190" s="199"/>
      <c r="N190" s="200"/>
      <c r="O190" s="200"/>
      <c r="P190" s="200"/>
      <c r="Q190" s="200"/>
      <c r="R190" s="200"/>
      <c r="S190" s="200"/>
      <c r="T190" s="201"/>
      <c r="AT190" s="195" t="s">
        <v>125</v>
      </c>
      <c r="AU190" s="195" t="s">
        <v>123</v>
      </c>
      <c r="AV190" s="192" t="s">
        <v>123</v>
      </c>
      <c r="AW190" s="192" t="s">
        <v>29</v>
      </c>
      <c r="AX190" s="192" t="s">
        <v>74</v>
      </c>
      <c r="AY190" s="195" t="s">
        <v>115</v>
      </c>
    </row>
    <row r="191" s="192" customFormat="true" ht="10.2" hidden="false" customHeight="false" outlineLevel="0" collapsed="false">
      <c r="B191" s="193"/>
      <c r="D191" s="194" t="s">
        <v>125</v>
      </c>
      <c r="E191" s="195"/>
      <c r="F191" s="196" t="s">
        <v>247</v>
      </c>
      <c r="H191" s="197" t="n">
        <v>-1.6</v>
      </c>
      <c r="I191" s="198"/>
      <c r="L191" s="193"/>
      <c r="M191" s="199"/>
      <c r="N191" s="200"/>
      <c r="O191" s="200"/>
      <c r="P191" s="200"/>
      <c r="Q191" s="200"/>
      <c r="R191" s="200"/>
      <c r="S191" s="200"/>
      <c r="T191" s="201"/>
      <c r="AT191" s="195" t="s">
        <v>125</v>
      </c>
      <c r="AU191" s="195" t="s">
        <v>123</v>
      </c>
      <c r="AV191" s="192" t="s">
        <v>123</v>
      </c>
      <c r="AW191" s="192" t="s">
        <v>29</v>
      </c>
      <c r="AX191" s="192" t="s">
        <v>74</v>
      </c>
      <c r="AY191" s="195" t="s">
        <v>115</v>
      </c>
    </row>
    <row r="192" s="202" customFormat="true" ht="10.2" hidden="false" customHeight="false" outlineLevel="0" collapsed="false">
      <c r="B192" s="203"/>
      <c r="D192" s="194" t="s">
        <v>125</v>
      </c>
      <c r="E192" s="204"/>
      <c r="F192" s="205" t="s">
        <v>128</v>
      </c>
      <c r="H192" s="206" t="n">
        <v>8</v>
      </c>
      <c r="I192" s="207"/>
      <c r="L192" s="203"/>
      <c r="M192" s="208"/>
      <c r="N192" s="209"/>
      <c r="O192" s="209"/>
      <c r="P192" s="209"/>
      <c r="Q192" s="209"/>
      <c r="R192" s="209"/>
      <c r="S192" s="209"/>
      <c r="T192" s="210"/>
      <c r="AT192" s="204" t="s">
        <v>125</v>
      </c>
      <c r="AU192" s="204" t="s">
        <v>123</v>
      </c>
      <c r="AV192" s="202" t="s">
        <v>122</v>
      </c>
      <c r="AW192" s="202" t="s">
        <v>29</v>
      </c>
      <c r="AX192" s="202" t="s">
        <v>79</v>
      </c>
      <c r="AY192" s="204" t="s">
        <v>115</v>
      </c>
    </row>
    <row r="193" s="27" customFormat="true" ht="21.75" hidden="false" customHeight="true" outlineLevel="0" collapsed="false">
      <c r="A193" s="22"/>
      <c r="B193" s="177"/>
      <c r="C193" s="178" t="s">
        <v>248</v>
      </c>
      <c r="D193" s="178" t="s">
        <v>118</v>
      </c>
      <c r="E193" s="179" t="s">
        <v>249</v>
      </c>
      <c r="F193" s="180" t="s">
        <v>250</v>
      </c>
      <c r="G193" s="181" t="s">
        <v>121</v>
      </c>
      <c r="H193" s="182" t="n">
        <v>5.4</v>
      </c>
      <c r="I193" s="183"/>
      <c r="J193" s="182" t="n">
        <f aca="false">ROUND(I193*H193,3)</f>
        <v>0</v>
      </c>
      <c r="K193" s="184"/>
      <c r="L193" s="23"/>
      <c r="M193" s="185"/>
      <c r="N193" s="186" t="s">
        <v>40</v>
      </c>
      <c r="O193" s="60"/>
      <c r="P193" s="187" t="n">
        <f aca="false">O193*H193</f>
        <v>0</v>
      </c>
      <c r="Q193" s="187" t="n">
        <v>0</v>
      </c>
      <c r="R193" s="187" t="n">
        <f aca="false">Q193*H193</f>
        <v>0</v>
      </c>
      <c r="S193" s="187" t="n">
        <v>1.905</v>
      </c>
      <c r="T193" s="188" t="n">
        <f aca="false">S193*H193</f>
        <v>10.287</v>
      </c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R193" s="189" t="s">
        <v>122</v>
      </c>
      <c r="AT193" s="189" t="s">
        <v>118</v>
      </c>
      <c r="AU193" s="189" t="s">
        <v>123</v>
      </c>
      <c r="AY193" s="3" t="s">
        <v>115</v>
      </c>
      <c r="BE193" s="190" t="n">
        <f aca="false">IF(N193="základná",J193,0)</f>
        <v>0</v>
      </c>
      <c r="BF193" s="190" t="n">
        <f aca="false">IF(N193="znížená",J193,0)</f>
        <v>0</v>
      </c>
      <c r="BG193" s="190" t="n">
        <f aca="false">IF(N193="zákl. prenesená",J193,0)</f>
        <v>0</v>
      </c>
      <c r="BH193" s="190" t="n">
        <f aca="false">IF(N193="zníž. prenesená",J193,0)</f>
        <v>0</v>
      </c>
      <c r="BI193" s="190" t="n">
        <f aca="false">IF(N193="nulová",J193,0)</f>
        <v>0</v>
      </c>
      <c r="BJ193" s="3" t="s">
        <v>123</v>
      </c>
      <c r="BK193" s="191" t="n">
        <f aca="false">ROUND(I193*H193,3)</f>
        <v>0</v>
      </c>
      <c r="BL193" s="3" t="s">
        <v>122</v>
      </c>
      <c r="BM193" s="189" t="s">
        <v>251</v>
      </c>
    </row>
    <row r="194" s="192" customFormat="true" ht="10.2" hidden="false" customHeight="false" outlineLevel="0" collapsed="false">
      <c r="B194" s="193"/>
      <c r="D194" s="194" t="s">
        <v>125</v>
      </c>
      <c r="E194" s="195"/>
      <c r="F194" s="196" t="s">
        <v>252</v>
      </c>
      <c r="H194" s="197" t="n">
        <v>5.4</v>
      </c>
      <c r="I194" s="198"/>
      <c r="L194" s="193"/>
      <c r="M194" s="199"/>
      <c r="N194" s="200"/>
      <c r="O194" s="200"/>
      <c r="P194" s="200"/>
      <c r="Q194" s="200"/>
      <c r="R194" s="200"/>
      <c r="S194" s="200"/>
      <c r="T194" s="201"/>
      <c r="AT194" s="195" t="s">
        <v>125</v>
      </c>
      <c r="AU194" s="195" t="s">
        <v>123</v>
      </c>
      <c r="AV194" s="192" t="s">
        <v>123</v>
      </c>
      <c r="AW194" s="192" t="s">
        <v>29</v>
      </c>
      <c r="AX194" s="192" t="s">
        <v>79</v>
      </c>
      <c r="AY194" s="195" t="s">
        <v>115</v>
      </c>
    </row>
    <row r="195" s="27" customFormat="true" ht="21.75" hidden="false" customHeight="true" outlineLevel="0" collapsed="false">
      <c r="A195" s="22"/>
      <c r="B195" s="177"/>
      <c r="C195" s="178" t="s">
        <v>253</v>
      </c>
      <c r="D195" s="178" t="s">
        <v>118</v>
      </c>
      <c r="E195" s="179" t="s">
        <v>254</v>
      </c>
      <c r="F195" s="180" t="s">
        <v>255</v>
      </c>
      <c r="G195" s="181" t="s">
        <v>256</v>
      </c>
      <c r="H195" s="182" t="n">
        <v>75.6</v>
      </c>
      <c r="I195" s="183"/>
      <c r="J195" s="182" t="n">
        <f aca="false">ROUND(I195*H195,3)</f>
        <v>0</v>
      </c>
      <c r="K195" s="184"/>
      <c r="L195" s="23"/>
      <c r="M195" s="185"/>
      <c r="N195" s="186" t="s">
        <v>40</v>
      </c>
      <c r="O195" s="60"/>
      <c r="P195" s="187" t="n">
        <f aca="false">O195*H195</f>
        <v>0</v>
      </c>
      <c r="Q195" s="187" t="n">
        <v>0</v>
      </c>
      <c r="R195" s="187" t="n">
        <f aca="false">Q195*H195</f>
        <v>0</v>
      </c>
      <c r="S195" s="187" t="n">
        <v>0.008</v>
      </c>
      <c r="T195" s="188" t="n">
        <f aca="false">S195*H195</f>
        <v>0.6048</v>
      </c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R195" s="189" t="s">
        <v>122</v>
      </c>
      <c r="AT195" s="189" t="s">
        <v>118</v>
      </c>
      <c r="AU195" s="189" t="s">
        <v>123</v>
      </c>
      <c r="AY195" s="3" t="s">
        <v>115</v>
      </c>
      <c r="BE195" s="190" t="n">
        <f aca="false">IF(N195="základná",J195,0)</f>
        <v>0</v>
      </c>
      <c r="BF195" s="190" t="n">
        <f aca="false">IF(N195="znížená",J195,0)</f>
        <v>0</v>
      </c>
      <c r="BG195" s="190" t="n">
        <f aca="false">IF(N195="zákl. prenesená",J195,0)</f>
        <v>0</v>
      </c>
      <c r="BH195" s="190" t="n">
        <f aca="false">IF(N195="zníž. prenesená",J195,0)</f>
        <v>0</v>
      </c>
      <c r="BI195" s="190" t="n">
        <f aca="false">IF(N195="nulová",J195,0)</f>
        <v>0</v>
      </c>
      <c r="BJ195" s="3" t="s">
        <v>123</v>
      </c>
      <c r="BK195" s="191" t="n">
        <f aca="false">ROUND(I195*H195,3)</f>
        <v>0</v>
      </c>
      <c r="BL195" s="3" t="s">
        <v>122</v>
      </c>
      <c r="BM195" s="189" t="s">
        <v>257</v>
      </c>
    </row>
    <row r="196" s="192" customFormat="true" ht="10.2" hidden="false" customHeight="false" outlineLevel="0" collapsed="false">
      <c r="B196" s="193"/>
      <c r="D196" s="194" t="s">
        <v>125</v>
      </c>
      <c r="E196" s="195"/>
      <c r="F196" s="196" t="s">
        <v>258</v>
      </c>
      <c r="H196" s="197" t="n">
        <v>75.6</v>
      </c>
      <c r="I196" s="198"/>
      <c r="L196" s="193"/>
      <c r="M196" s="199"/>
      <c r="N196" s="200"/>
      <c r="O196" s="200"/>
      <c r="P196" s="200"/>
      <c r="Q196" s="200"/>
      <c r="R196" s="200"/>
      <c r="S196" s="200"/>
      <c r="T196" s="201"/>
      <c r="AT196" s="195" t="s">
        <v>125</v>
      </c>
      <c r="AU196" s="195" t="s">
        <v>123</v>
      </c>
      <c r="AV196" s="192" t="s">
        <v>123</v>
      </c>
      <c r="AW196" s="192" t="s">
        <v>29</v>
      </c>
      <c r="AX196" s="192" t="s">
        <v>79</v>
      </c>
      <c r="AY196" s="195" t="s">
        <v>115</v>
      </c>
    </row>
    <row r="197" s="27" customFormat="true" ht="21.75" hidden="false" customHeight="true" outlineLevel="0" collapsed="false">
      <c r="A197" s="22"/>
      <c r="B197" s="177"/>
      <c r="C197" s="178" t="s">
        <v>259</v>
      </c>
      <c r="D197" s="178" t="s">
        <v>118</v>
      </c>
      <c r="E197" s="179" t="s">
        <v>260</v>
      </c>
      <c r="F197" s="180" t="s">
        <v>261</v>
      </c>
      <c r="G197" s="181" t="s">
        <v>145</v>
      </c>
      <c r="H197" s="182" t="n">
        <v>3</v>
      </c>
      <c r="I197" s="183"/>
      <c r="J197" s="182" t="n">
        <f aca="false">ROUND(I197*H197,3)</f>
        <v>0</v>
      </c>
      <c r="K197" s="184"/>
      <c r="L197" s="23"/>
      <c r="M197" s="185"/>
      <c r="N197" s="186" t="s">
        <v>40</v>
      </c>
      <c r="O197" s="60"/>
      <c r="P197" s="187" t="n">
        <f aca="false">O197*H197</f>
        <v>0</v>
      </c>
      <c r="Q197" s="187" t="n">
        <v>0</v>
      </c>
      <c r="R197" s="187" t="n">
        <f aca="false">Q197*H197</f>
        <v>0</v>
      </c>
      <c r="S197" s="187" t="n">
        <v>0.024</v>
      </c>
      <c r="T197" s="188" t="n">
        <f aca="false">S197*H197</f>
        <v>0.072</v>
      </c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R197" s="189" t="s">
        <v>122</v>
      </c>
      <c r="AT197" s="189" t="s">
        <v>118</v>
      </c>
      <c r="AU197" s="189" t="s">
        <v>123</v>
      </c>
      <c r="AY197" s="3" t="s">
        <v>115</v>
      </c>
      <c r="BE197" s="190" t="n">
        <f aca="false">IF(N197="základná",J197,0)</f>
        <v>0</v>
      </c>
      <c r="BF197" s="190" t="n">
        <f aca="false">IF(N197="znížená",J197,0)</f>
        <v>0</v>
      </c>
      <c r="BG197" s="190" t="n">
        <f aca="false">IF(N197="zákl. prenesená",J197,0)</f>
        <v>0</v>
      </c>
      <c r="BH197" s="190" t="n">
        <f aca="false">IF(N197="zníž. prenesená",J197,0)</f>
        <v>0</v>
      </c>
      <c r="BI197" s="190" t="n">
        <f aca="false">IF(N197="nulová",J197,0)</f>
        <v>0</v>
      </c>
      <c r="BJ197" s="3" t="s">
        <v>123</v>
      </c>
      <c r="BK197" s="191" t="n">
        <f aca="false">ROUND(I197*H197,3)</f>
        <v>0</v>
      </c>
      <c r="BL197" s="3" t="s">
        <v>122</v>
      </c>
      <c r="BM197" s="189" t="s">
        <v>262</v>
      </c>
    </row>
    <row r="198" s="27" customFormat="true" ht="21.75" hidden="false" customHeight="true" outlineLevel="0" collapsed="false">
      <c r="A198" s="22"/>
      <c r="B198" s="177"/>
      <c r="C198" s="178" t="s">
        <v>263</v>
      </c>
      <c r="D198" s="178" t="s">
        <v>118</v>
      </c>
      <c r="E198" s="179" t="s">
        <v>264</v>
      </c>
      <c r="F198" s="180" t="s">
        <v>265</v>
      </c>
      <c r="G198" s="181" t="s">
        <v>256</v>
      </c>
      <c r="H198" s="182" t="n">
        <v>11.2</v>
      </c>
      <c r="I198" s="183"/>
      <c r="J198" s="182" t="n">
        <f aca="false">ROUND(I198*H198,3)</f>
        <v>0</v>
      </c>
      <c r="K198" s="184"/>
      <c r="L198" s="23"/>
      <c r="M198" s="185"/>
      <c r="N198" s="186" t="s">
        <v>40</v>
      </c>
      <c r="O198" s="60"/>
      <c r="P198" s="187" t="n">
        <f aca="false">O198*H198</f>
        <v>0</v>
      </c>
      <c r="Q198" s="187" t="n">
        <v>0</v>
      </c>
      <c r="R198" s="187" t="n">
        <f aca="false">Q198*H198</f>
        <v>0</v>
      </c>
      <c r="S198" s="187" t="n">
        <v>0.005</v>
      </c>
      <c r="T198" s="188" t="n">
        <f aca="false">S198*H198</f>
        <v>0.056</v>
      </c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R198" s="189" t="s">
        <v>122</v>
      </c>
      <c r="AT198" s="189" t="s">
        <v>118</v>
      </c>
      <c r="AU198" s="189" t="s">
        <v>123</v>
      </c>
      <c r="AY198" s="3" t="s">
        <v>115</v>
      </c>
      <c r="BE198" s="190" t="n">
        <f aca="false">IF(N198="základná",J198,0)</f>
        <v>0</v>
      </c>
      <c r="BF198" s="190" t="n">
        <f aca="false">IF(N198="znížená",J198,0)</f>
        <v>0</v>
      </c>
      <c r="BG198" s="190" t="n">
        <f aca="false">IF(N198="zákl. prenesená",J198,0)</f>
        <v>0</v>
      </c>
      <c r="BH198" s="190" t="n">
        <f aca="false">IF(N198="zníž. prenesená",J198,0)</f>
        <v>0</v>
      </c>
      <c r="BI198" s="190" t="n">
        <f aca="false">IF(N198="nulová",J198,0)</f>
        <v>0</v>
      </c>
      <c r="BJ198" s="3" t="s">
        <v>123</v>
      </c>
      <c r="BK198" s="191" t="n">
        <f aca="false">ROUND(I198*H198,3)</f>
        <v>0</v>
      </c>
      <c r="BL198" s="3" t="s">
        <v>122</v>
      </c>
      <c r="BM198" s="189" t="s">
        <v>266</v>
      </c>
    </row>
    <row r="199" s="192" customFormat="true" ht="10.2" hidden="false" customHeight="false" outlineLevel="0" collapsed="false">
      <c r="B199" s="193"/>
      <c r="D199" s="194" t="s">
        <v>125</v>
      </c>
      <c r="E199" s="195"/>
      <c r="F199" s="196" t="s">
        <v>267</v>
      </c>
      <c r="H199" s="197" t="n">
        <v>11.2</v>
      </c>
      <c r="I199" s="198"/>
      <c r="L199" s="193"/>
      <c r="M199" s="199"/>
      <c r="N199" s="200"/>
      <c r="O199" s="200"/>
      <c r="P199" s="200"/>
      <c r="Q199" s="200"/>
      <c r="R199" s="200"/>
      <c r="S199" s="200"/>
      <c r="T199" s="201"/>
      <c r="AT199" s="195" t="s">
        <v>125</v>
      </c>
      <c r="AU199" s="195" t="s">
        <v>123</v>
      </c>
      <c r="AV199" s="192" t="s">
        <v>123</v>
      </c>
      <c r="AW199" s="192" t="s">
        <v>29</v>
      </c>
      <c r="AX199" s="192" t="s">
        <v>79</v>
      </c>
      <c r="AY199" s="195" t="s">
        <v>115</v>
      </c>
    </row>
    <row r="200" s="27" customFormat="true" ht="21.75" hidden="false" customHeight="true" outlineLevel="0" collapsed="false">
      <c r="A200" s="22"/>
      <c r="B200" s="177"/>
      <c r="C200" s="178" t="s">
        <v>268</v>
      </c>
      <c r="D200" s="178" t="s">
        <v>118</v>
      </c>
      <c r="E200" s="179" t="s">
        <v>269</v>
      </c>
      <c r="F200" s="180" t="s">
        <v>270</v>
      </c>
      <c r="G200" s="181" t="s">
        <v>170</v>
      </c>
      <c r="H200" s="182" t="n">
        <v>4.8</v>
      </c>
      <c r="I200" s="183"/>
      <c r="J200" s="182" t="n">
        <f aca="false">ROUND(I200*H200,3)</f>
        <v>0</v>
      </c>
      <c r="K200" s="184"/>
      <c r="L200" s="23"/>
      <c r="M200" s="185"/>
      <c r="N200" s="186" t="s">
        <v>40</v>
      </c>
      <c r="O200" s="60"/>
      <c r="P200" s="187" t="n">
        <f aca="false">O200*H200</f>
        <v>0</v>
      </c>
      <c r="Q200" s="187" t="n">
        <v>0</v>
      </c>
      <c r="R200" s="187" t="n">
        <f aca="false">Q200*H200</f>
        <v>0</v>
      </c>
      <c r="S200" s="187" t="n">
        <v>0.076</v>
      </c>
      <c r="T200" s="188" t="n">
        <f aca="false">S200*H200</f>
        <v>0.3648</v>
      </c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R200" s="189" t="s">
        <v>122</v>
      </c>
      <c r="AT200" s="189" t="s">
        <v>118</v>
      </c>
      <c r="AU200" s="189" t="s">
        <v>123</v>
      </c>
      <c r="AY200" s="3" t="s">
        <v>115</v>
      </c>
      <c r="BE200" s="190" t="n">
        <f aca="false">IF(N200="základná",J200,0)</f>
        <v>0</v>
      </c>
      <c r="BF200" s="190" t="n">
        <f aca="false">IF(N200="znížená",J200,0)</f>
        <v>0</v>
      </c>
      <c r="BG200" s="190" t="n">
        <f aca="false">IF(N200="zákl. prenesená",J200,0)</f>
        <v>0</v>
      </c>
      <c r="BH200" s="190" t="n">
        <f aca="false">IF(N200="zníž. prenesená",J200,0)</f>
        <v>0</v>
      </c>
      <c r="BI200" s="190" t="n">
        <f aca="false">IF(N200="nulová",J200,0)</f>
        <v>0</v>
      </c>
      <c r="BJ200" s="3" t="s">
        <v>123</v>
      </c>
      <c r="BK200" s="191" t="n">
        <f aca="false">ROUND(I200*H200,3)</f>
        <v>0</v>
      </c>
      <c r="BL200" s="3" t="s">
        <v>122</v>
      </c>
      <c r="BM200" s="189" t="s">
        <v>271</v>
      </c>
    </row>
    <row r="201" s="192" customFormat="true" ht="10.2" hidden="false" customHeight="false" outlineLevel="0" collapsed="false">
      <c r="B201" s="193"/>
      <c r="D201" s="194" t="s">
        <v>125</v>
      </c>
      <c r="E201" s="195"/>
      <c r="F201" s="196" t="s">
        <v>272</v>
      </c>
      <c r="H201" s="197" t="n">
        <v>4.8</v>
      </c>
      <c r="I201" s="198"/>
      <c r="L201" s="193"/>
      <c r="M201" s="199"/>
      <c r="N201" s="200"/>
      <c r="O201" s="200"/>
      <c r="P201" s="200"/>
      <c r="Q201" s="200"/>
      <c r="R201" s="200"/>
      <c r="S201" s="200"/>
      <c r="T201" s="201"/>
      <c r="AT201" s="195" t="s">
        <v>125</v>
      </c>
      <c r="AU201" s="195" t="s">
        <v>123</v>
      </c>
      <c r="AV201" s="192" t="s">
        <v>123</v>
      </c>
      <c r="AW201" s="192" t="s">
        <v>29</v>
      </c>
      <c r="AX201" s="192" t="s">
        <v>79</v>
      </c>
      <c r="AY201" s="195" t="s">
        <v>115</v>
      </c>
    </row>
    <row r="202" s="27" customFormat="true" ht="21.75" hidden="false" customHeight="true" outlineLevel="0" collapsed="false">
      <c r="A202" s="22"/>
      <c r="B202" s="177"/>
      <c r="C202" s="178" t="s">
        <v>273</v>
      </c>
      <c r="D202" s="178" t="s">
        <v>118</v>
      </c>
      <c r="E202" s="179" t="s">
        <v>274</v>
      </c>
      <c r="F202" s="180" t="s">
        <v>275</v>
      </c>
      <c r="G202" s="181" t="s">
        <v>121</v>
      </c>
      <c r="H202" s="182" t="n">
        <v>0.567</v>
      </c>
      <c r="I202" s="183"/>
      <c r="J202" s="182" t="n">
        <f aca="false">ROUND(I202*H202,3)</f>
        <v>0</v>
      </c>
      <c r="K202" s="184"/>
      <c r="L202" s="23"/>
      <c r="M202" s="185"/>
      <c r="N202" s="186" t="s">
        <v>40</v>
      </c>
      <c r="O202" s="60"/>
      <c r="P202" s="187" t="n">
        <f aca="false">O202*H202</f>
        <v>0</v>
      </c>
      <c r="Q202" s="187" t="n">
        <v>0</v>
      </c>
      <c r="R202" s="187" t="n">
        <f aca="false">Q202*H202</f>
        <v>0</v>
      </c>
      <c r="S202" s="187" t="n">
        <v>1.875</v>
      </c>
      <c r="T202" s="188" t="n">
        <f aca="false">S202*H202</f>
        <v>1.063125</v>
      </c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R202" s="189" t="s">
        <v>122</v>
      </c>
      <c r="AT202" s="189" t="s">
        <v>118</v>
      </c>
      <c r="AU202" s="189" t="s">
        <v>123</v>
      </c>
      <c r="AY202" s="3" t="s">
        <v>115</v>
      </c>
      <c r="BE202" s="190" t="n">
        <f aca="false">IF(N202="základná",J202,0)</f>
        <v>0</v>
      </c>
      <c r="BF202" s="190" t="n">
        <f aca="false">IF(N202="znížená",J202,0)</f>
        <v>0</v>
      </c>
      <c r="BG202" s="190" t="n">
        <f aca="false">IF(N202="zákl. prenesená",J202,0)</f>
        <v>0</v>
      </c>
      <c r="BH202" s="190" t="n">
        <f aca="false">IF(N202="zníž. prenesená",J202,0)</f>
        <v>0</v>
      </c>
      <c r="BI202" s="190" t="n">
        <f aca="false">IF(N202="nulová",J202,0)</f>
        <v>0</v>
      </c>
      <c r="BJ202" s="3" t="s">
        <v>123</v>
      </c>
      <c r="BK202" s="191" t="n">
        <f aca="false">ROUND(I202*H202,3)</f>
        <v>0</v>
      </c>
      <c r="BL202" s="3" t="s">
        <v>122</v>
      </c>
      <c r="BM202" s="189" t="s">
        <v>276</v>
      </c>
    </row>
    <row r="203" s="192" customFormat="true" ht="10.2" hidden="false" customHeight="false" outlineLevel="0" collapsed="false">
      <c r="B203" s="193"/>
      <c r="D203" s="194" t="s">
        <v>125</v>
      </c>
      <c r="E203" s="195"/>
      <c r="F203" s="196" t="s">
        <v>277</v>
      </c>
      <c r="H203" s="197" t="n">
        <v>0.567</v>
      </c>
      <c r="I203" s="198"/>
      <c r="L203" s="193"/>
      <c r="M203" s="199"/>
      <c r="N203" s="200"/>
      <c r="O203" s="200"/>
      <c r="P203" s="200"/>
      <c r="Q203" s="200"/>
      <c r="R203" s="200"/>
      <c r="S203" s="200"/>
      <c r="T203" s="201"/>
      <c r="AT203" s="195" t="s">
        <v>125</v>
      </c>
      <c r="AU203" s="195" t="s">
        <v>123</v>
      </c>
      <c r="AV203" s="192" t="s">
        <v>123</v>
      </c>
      <c r="AW203" s="192" t="s">
        <v>29</v>
      </c>
      <c r="AX203" s="192" t="s">
        <v>79</v>
      </c>
      <c r="AY203" s="195" t="s">
        <v>115</v>
      </c>
    </row>
    <row r="204" s="27" customFormat="true" ht="16.5" hidden="false" customHeight="true" outlineLevel="0" collapsed="false">
      <c r="A204" s="22"/>
      <c r="B204" s="177"/>
      <c r="C204" s="178" t="s">
        <v>278</v>
      </c>
      <c r="D204" s="178" t="s">
        <v>118</v>
      </c>
      <c r="E204" s="179" t="s">
        <v>279</v>
      </c>
      <c r="F204" s="180" t="s">
        <v>280</v>
      </c>
      <c r="G204" s="181" t="s">
        <v>159</v>
      </c>
      <c r="H204" s="182" t="n">
        <v>14.452</v>
      </c>
      <c r="I204" s="183"/>
      <c r="J204" s="182" t="n">
        <f aca="false">ROUND(I204*H204,3)</f>
        <v>0</v>
      </c>
      <c r="K204" s="184"/>
      <c r="L204" s="23"/>
      <c r="M204" s="185"/>
      <c r="N204" s="186" t="s">
        <v>40</v>
      </c>
      <c r="O204" s="60"/>
      <c r="P204" s="187" t="n">
        <f aca="false">O204*H204</f>
        <v>0</v>
      </c>
      <c r="Q204" s="187" t="n">
        <v>0</v>
      </c>
      <c r="R204" s="187" t="n">
        <f aca="false">Q204*H204</f>
        <v>0</v>
      </c>
      <c r="S204" s="187" t="n">
        <v>0</v>
      </c>
      <c r="T204" s="188" t="n">
        <f aca="false">S204*H204</f>
        <v>0</v>
      </c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R204" s="189" t="s">
        <v>122</v>
      </c>
      <c r="AT204" s="189" t="s">
        <v>118</v>
      </c>
      <c r="AU204" s="189" t="s">
        <v>123</v>
      </c>
      <c r="AY204" s="3" t="s">
        <v>115</v>
      </c>
      <c r="BE204" s="190" t="n">
        <f aca="false">IF(N204="základná",J204,0)</f>
        <v>0</v>
      </c>
      <c r="BF204" s="190" t="n">
        <f aca="false">IF(N204="znížená",J204,0)</f>
        <v>0</v>
      </c>
      <c r="BG204" s="190" t="n">
        <f aca="false">IF(N204="zákl. prenesená",J204,0)</f>
        <v>0</v>
      </c>
      <c r="BH204" s="190" t="n">
        <f aca="false">IF(N204="zníž. prenesená",J204,0)</f>
        <v>0</v>
      </c>
      <c r="BI204" s="190" t="n">
        <f aca="false">IF(N204="nulová",J204,0)</f>
        <v>0</v>
      </c>
      <c r="BJ204" s="3" t="s">
        <v>123</v>
      </c>
      <c r="BK204" s="191" t="n">
        <f aca="false">ROUND(I204*H204,3)</f>
        <v>0</v>
      </c>
      <c r="BL204" s="3" t="s">
        <v>122</v>
      </c>
      <c r="BM204" s="189" t="s">
        <v>281</v>
      </c>
    </row>
    <row r="205" s="27" customFormat="true" ht="21.75" hidden="false" customHeight="true" outlineLevel="0" collapsed="false">
      <c r="A205" s="22"/>
      <c r="B205" s="177"/>
      <c r="C205" s="178" t="s">
        <v>282</v>
      </c>
      <c r="D205" s="178" t="s">
        <v>118</v>
      </c>
      <c r="E205" s="179" t="s">
        <v>283</v>
      </c>
      <c r="F205" s="180" t="s">
        <v>284</v>
      </c>
      <c r="G205" s="181" t="s">
        <v>159</v>
      </c>
      <c r="H205" s="182" t="n">
        <v>419.108</v>
      </c>
      <c r="I205" s="183"/>
      <c r="J205" s="182" t="n">
        <f aca="false">ROUND(I205*H205,3)</f>
        <v>0</v>
      </c>
      <c r="K205" s="184"/>
      <c r="L205" s="23"/>
      <c r="M205" s="185"/>
      <c r="N205" s="186" t="s">
        <v>40</v>
      </c>
      <c r="O205" s="60"/>
      <c r="P205" s="187" t="n">
        <f aca="false">O205*H205</f>
        <v>0</v>
      </c>
      <c r="Q205" s="187" t="n">
        <v>0</v>
      </c>
      <c r="R205" s="187" t="n">
        <f aca="false">Q205*H205</f>
        <v>0</v>
      </c>
      <c r="S205" s="187" t="n">
        <v>0</v>
      </c>
      <c r="T205" s="188" t="n">
        <f aca="false">S205*H205</f>
        <v>0</v>
      </c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R205" s="189" t="s">
        <v>122</v>
      </c>
      <c r="AT205" s="189" t="s">
        <v>118</v>
      </c>
      <c r="AU205" s="189" t="s">
        <v>123</v>
      </c>
      <c r="AY205" s="3" t="s">
        <v>115</v>
      </c>
      <c r="BE205" s="190" t="n">
        <f aca="false">IF(N205="základná",J205,0)</f>
        <v>0</v>
      </c>
      <c r="BF205" s="190" t="n">
        <f aca="false">IF(N205="znížená",J205,0)</f>
        <v>0</v>
      </c>
      <c r="BG205" s="190" t="n">
        <f aca="false">IF(N205="zákl. prenesená",J205,0)</f>
        <v>0</v>
      </c>
      <c r="BH205" s="190" t="n">
        <f aca="false">IF(N205="zníž. prenesená",J205,0)</f>
        <v>0</v>
      </c>
      <c r="BI205" s="190" t="n">
        <f aca="false">IF(N205="nulová",J205,0)</f>
        <v>0</v>
      </c>
      <c r="BJ205" s="3" t="s">
        <v>123</v>
      </c>
      <c r="BK205" s="191" t="n">
        <f aca="false">ROUND(I205*H205,3)</f>
        <v>0</v>
      </c>
      <c r="BL205" s="3" t="s">
        <v>122</v>
      </c>
      <c r="BM205" s="189" t="s">
        <v>285</v>
      </c>
    </row>
    <row r="206" s="192" customFormat="true" ht="10.2" hidden="false" customHeight="false" outlineLevel="0" collapsed="false">
      <c r="B206" s="193"/>
      <c r="D206" s="194" t="s">
        <v>125</v>
      </c>
      <c r="F206" s="196" t="s">
        <v>286</v>
      </c>
      <c r="H206" s="197" t="n">
        <v>419.108</v>
      </c>
      <c r="I206" s="198"/>
      <c r="L206" s="193"/>
      <c r="M206" s="199"/>
      <c r="N206" s="200"/>
      <c r="O206" s="200"/>
      <c r="P206" s="200"/>
      <c r="Q206" s="200"/>
      <c r="R206" s="200"/>
      <c r="S206" s="200"/>
      <c r="T206" s="201"/>
      <c r="AT206" s="195" t="s">
        <v>125</v>
      </c>
      <c r="AU206" s="195" t="s">
        <v>123</v>
      </c>
      <c r="AV206" s="192" t="s">
        <v>123</v>
      </c>
      <c r="AW206" s="192" t="s">
        <v>2</v>
      </c>
      <c r="AX206" s="192" t="s">
        <v>79</v>
      </c>
      <c r="AY206" s="195" t="s">
        <v>115</v>
      </c>
    </row>
    <row r="207" s="27" customFormat="true" ht="21.75" hidden="false" customHeight="true" outlineLevel="0" collapsed="false">
      <c r="A207" s="22"/>
      <c r="B207" s="177"/>
      <c r="C207" s="178" t="s">
        <v>287</v>
      </c>
      <c r="D207" s="178" t="s">
        <v>118</v>
      </c>
      <c r="E207" s="179" t="s">
        <v>288</v>
      </c>
      <c r="F207" s="180" t="s">
        <v>289</v>
      </c>
      <c r="G207" s="181" t="s">
        <v>159</v>
      </c>
      <c r="H207" s="182" t="n">
        <v>14.452</v>
      </c>
      <c r="I207" s="183"/>
      <c r="J207" s="182" t="n">
        <f aca="false">ROUND(I207*H207,3)</f>
        <v>0</v>
      </c>
      <c r="K207" s="184"/>
      <c r="L207" s="23"/>
      <c r="M207" s="185"/>
      <c r="N207" s="186" t="s">
        <v>40</v>
      </c>
      <c r="O207" s="60"/>
      <c r="P207" s="187" t="n">
        <f aca="false">O207*H207</f>
        <v>0</v>
      </c>
      <c r="Q207" s="187" t="n">
        <v>0</v>
      </c>
      <c r="R207" s="187" t="n">
        <f aca="false">Q207*H207</f>
        <v>0</v>
      </c>
      <c r="S207" s="187" t="n">
        <v>0</v>
      </c>
      <c r="T207" s="188" t="n">
        <f aca="false">S207*H207</f>
        <v>0</v>
      </c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R207" s="189" t="s">
        <v>122</v>
      </c>
      <c r="AT207" s="189" t="s">
        <v>118</v>
      </c>
      <c r="AU207" s="189" t="s">
        <v>123</v>
      </c>
      <c r="AY207" s="3" t="s">
        <v>115</v>
      </c>
      <c r="BE207" s="190" t="n">
        <f aca="false">IF(N207="základná",J207,0)</f>
        <v>0</v>
      </c>
      <c r="BF207" s="190" t="n">
        <f aca="false">IF(N207="znížená",J207,0)</f>
        <v>0</v>
      </c>
      <c r="BG207" s="190" t="n">
        <f aca="false">IF(N207="zákl. prenesená",J207,0)</f>
        <v>0</v>
      </c>
      <c r="BH207" s="190" t="n">
        <f aca="false">IF(N207="zníž. prenesená",J207,0)</f>
        <v>0</v>
      </c>
      <c r="BI207" s="190" t="n">
        <f aca="false">IF(N207="nulová",J207,0)</f>
        <v>0</v>
      </c>
      <c r="BJ207" s="3" t="s">
        <v>123</v>
      </c>
      <c r="BK207" s="191" t="n">
        <f aca="false">ROUND(I207*H207,3)</f>
        <v>0</v>
      </c>
      <c r="BL207" s="3" t="s">
        <v>122</v>
      </c>
      <c r="BM207" s="189" t="s">
        <v>290</v>
      </c>
    </row>
    <row r="208" s="27" customFormat="true" ht="16.5" hidden="false" customHeight="true" outlineLevel="0" collapsed="false">
      <c r="A208" s="22"/>
      <c r="B208" s="177"/>
      <c r="C208" s="178" t="s">
        <v>291</v>
      </c>
      <c r="D208" s="178" t="s">
        <v>118</v>
      </c>
      <c r="E208" s="179" t="s">
        <v>292</v>
      </c>
      <c r="F208" s="180" t="s">
        <v>293</v>
      </c>
      <c r="G208" s="181" t="s">
        <v>294</v>
      </c>
      <c r="H208" s="182" t="n">
        <v>30</v>
      </c>
      <c r="I208" s="183"/>
      <c r="J208" s="182" t="n">
        <f aca="false">ROUND(I208*H208,3)</f>
        <v>0</v>
      </c>
      <c r="K208" s="184"/>
      <c r="L208" s="23"/>
      <c r="M208" s="185"/>
      <c r="N208" s="186" t="s">
        <v>40</v>
      </c>
      <c r="O208" s="60"/>
      <c r="P208" s="187" t="n">
        <f aca="false">O208*H208</f>
        <v>0</v>
      </c>
      <c r="Q208" s="187" t="n">
        <v>0</v>
      </c>
      <c r="R208" s="187" t="n">
        <f aca="false">Q208*H208</f>
        <v>0</v>
      </c>
      <c r="S208" s="187" t="n">
        <v>0</v>
      </c>
      <c r="T208" s="188" t="n">
        <f aca="false">S208*H208</f>
        <v>0</v>
      </c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R208" s="189" t="s">
        <v>122</v>
      </c>
      <c r="AT208" s="189" t="s">
        <v>118</v>
      </c>
      <c r="AU208" s="189" t="s">
        <v>123</v>
      </c>
      <c r="AY208" s="3" t="s">
        <v>115</v>
      </c>
      <c r="BE208" s="190" t="n">
        <f aca="false">IF(N208="základná",J208,0)</f>
        <v>0</v>
      </c>
      <c r="BF208" s="190" t="n">
        <f aca="false">IF(N208="znížená",J208,0)</f>
        <v>0</v>
      </c>
      <c r="BG208" s="190" t="n">
        <f aca="false">IF(N208="zákl. prenesená",J208,0)</f>
        <v>0</v>
      </c>
      <c r="BH208" s="190" t="n">
        <f aca="false">IF(N208="zníž. prenesená",J208,0)</f>
        <v>0</v>
      </c>
      <c r="BI208" s="190" t="n">
        <f aca="false">IF(N208="nulová",J208,0)</f>
        <v>0</v>
      </c>
      <c r="BJ208" s="3" t="s">
        <v>123</v>
      </c>
      <c r="BK208" s="191" t="n">
        <f aca="false">ROUND(I208*H208,3)</f>
        <v>0</v>
      </c>
      <c r="BL208" s="3" t="s">
        <v>122</v>
      </c>
      <c r="BM208" s="189" t="s">
        <v>295</v>
      </c>
    </row>
    <row r="209" s="163" customFormat="true" ht="22.95" hidden="false" customHeight="true" outlineLevel="0" collapsed="false">
      <c r="B209" s="164"/>
      <c r="D209" s="165" t="s">
        <v>73</v>
      </c>
      <c r="E209" s="175" t="s">
        <v>296</v>
      </c>
      <c r="F209" s="175" t="s">
        <v>297</v>
      </c>
      <c r="I209" s="167"/>
      <c r="J209" s="176" t="n">
        <f aca="false">BK209</f>
        <v>0</v>
      </c>
      <c r="L209" s="164"/>
      <c r="M209" s="169"/>
      <c r="N209" s="170"/>
      <c r="O209" s="170"/>
      <c r="P209" s="171" t="n">
        <f aca="false">SUM(P210:P227)</f>
        <v>0</v>
      </c>
      <c r="Q209" s="170"/>
      <c r="R209" s="171" t="n">
        <f aca="false">SUM(R210:R227)</f>
        <v>1.022079</v>
      </c>
      <c r="S209" s="170"/>
      <c r="T209" s="172" t="n">
        <f aca="false">SUM(T210:T227)</f>
        <v>0.312</v>
      </c>
      <c r="AR209" s="165" t="s">
        <v>79</v>
      </c>
      <c r="AT209" s="173" t="s">
        <v>73</v>
      </c>
      <c r="AU209" s="173" t="s">
        <v>79</v>
      </c>
      <c r="AY209" s="165" t="s">
        <v>115</v>
      </c>
      <c r="BK209" s="174" t="n">
        <f aca="false">SUM(BK210:BK227)</f>
        <v>0</v>
      </c>
    </row>
    <row r="210" s="27" customFormat="true" ht="21.75" hidden="false" customHeight="true" outlineLevel="0" collapsed="false">
      <c r="A210" s="22"/>
      <c r="B210" s="177"/>
      <c r="C210" s="178" t="s">
        <v>298</v>
      </c>
      <c r="D210" s="178" t="s">
        <v>118</v>
      </c>
      <c r="E210" s="179" t="s">
        <v>299</v>
      </c>
      <c r="F210" s="180" t="s">
        <v>300</v>
      </c>
      <c r="G210" s="181" t="s">
        <v>170</v>
      </c>
      <c r="H210" s="182" t="n">
        <v>1.2</v>
      </c>
      <c r="I210" s="183"/>
      <c r="J210" s="182" t="n">
        <f aca="false">ROUND(I210*H210,3)</f>
        <v>0</v>
      </c>
      <c r="K210" s="184"/>
      <c r="L210" s="23"/>
      <c r="M210" s="185"/>
      <c r="N210" s="186" t="s">
        <v>40</v>
      </c>
      <c r="O210" s="60"/>
      <c r="P210" s="187" t="n">
        <f aca="false">O210*H210</f>
        <v>0</v>
      </c>
      <c r="Q210" s="187" t="n">
        <v>0</v>
      </c>
      <c r="R210" s="187" t="n">
        <f aca="false">Q210*H210</f>
        <v>0</v>
      </c>
      <c r="S210" s="187" t="n">
        <v>0.26</v>
      </c>
      <c r="T210" s="188" t="n">
        <f aca="false">S210*H210</f>
        <v>0.312</v>
      </c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R210" s="189" t="s">
        <v>122</v>
      </c>
      <c r="AT210" s="189" t="s">
        <v>118</v>
      </c>
      <c r="AU210" s="189" t="s">
        <v>123</v>
      </c>
      <c r="AY210" s="3" t="s">
        <v>115</v>
      </c>
      <c r="BE210" s="190" t="n">
        <f aca="false">IF(N210="základná",J210,0)</f>
        <v>0</v>
      </c>
      <c r="BF210" s="190" t="n">
        <f aca="false">IF(N210="znížená",J210,0)</f>
        <v>0</v>
      </c>
      <c r="BG210" s="190" t="n">
        <f aca="false">IF(N210="zákl. prenesená",J210,0)</f>
        <v>0</v>
      </c>
      <c r="BH210" s="190" t="n">
        <f aca="false">IF(N210="zníž. prenesená",J210,0)</f>
        <v>0</v>
      </c>
      <c r="BI210" s="190" t="n">
        <f aca="false">IF(N210="nulová",J210,0)</f>
        <v>0</v>
      </c>
      <c r="BJ210" s="3" t="s">
        <v>123</v>
      </c>
      <c r="BK210" s="191" t="n">
        <f aca="false">ROUND(I210*H210,3)</f>
        <v>0</v>
      </c>
      <c r="BL210" s="3" t="s">
        <v>122</v>
      </c>
      <c r="BM210" s="189" t="s">
        <v>301</v>
      </c>
    </row>
    <row r="211" s="192" customFormat="true" ht="10.2" hidden="false" customHeight="false" outlineLevel="0" collapsed="false">
      <c r="B211" s="193"/>
      <c r="D211" s="194" t="s">
        <v>125</v>
      </c>
      <c r="E211" s="195"/>
      <c r="F211" s="196" t="s">
        <v>302</v>
      </c>
      <c r="H211" s="197" t="n">
        <v>1.2</v>
      </c>
      <c r="I211" s="198"/>
      <c r="L211" s="193"/>
      <c r="M211" s="199"/>
      <c r="N211" s="200"/>
      <c r="O211" s="200"/>
      <c r="P211" s="200"/>
      <c r="Q211" s="200"/>
      <c r="R211" s="200"/>
      <c r="S211" s="200"/>
      <c r="T211" s="201"/>
      <c r="AT211" s="195" t="s">
        <v>125</v>
      </c>
      <c r="AU211" s="195" t="s">
        <v>123</v>
      </c>
      <c r="AV211" s="192" t="s">
        <v>123</v>
      </c>
      <c r="AW211" s="192" t="s">
        <v>29</v>
      </c>
      <c r="AX211" s="192" t="s">
        <v>79</v>
      </c>
      <c r="AY211" s="195" t="s">
        <v>115</v>
      </c>
    </row>
    <row r="212" s="27" customFormat="true" ht="16.5" hidden="false" customHeight="true" outlineLevel="0" collapsed="false">
      <c r="A212" s="22"/>
      <c r="B212" s="177"/>
      <c r="C212" s="178" t="s">
        <v>303</v>
      </c>
      <c r="D212" s="178" t="s">
        <v>118</v>
      </c>
      <c r="E212" s="179" t="s">
        <v>304</v>
      </c>
      <c r="F212" s="180" t="s">
        <v>305</v>
      </c>
      <c r="G212" s="181" t="s">
        <v>121</v>
      </c>
      <c r="H212" s="182" t="n">
        <v>0.24</v>
      </c>
      <c r="I212" s="183"/>
      <c r="J212" s="182" t="n">
        <f aca="false">ROUND(I212*H212,3)</f>
        <v>0</v>
      </c>
      <c r="K212" s="184"/>
      <c r="L212" s="23"/>
      <c r="M212" s="185"/>
      <c r="N212" s="186" t="s">
        <v>40</v>
      </c>
      <c r="O212" s="60"/>
      <c r="P212" s="187" t="n">
        <f aca="false">O212*H212</f>
        <v>0</v>
      </c>
      <c r="Q212" s="187" t="n">
        <v>0</v>
      </c>
      <c r="R212" s="187" t="n">
        <f aca="false">Q212*H212</f>
        <v>0</v>
      </c>
      <c r="S212" s="187" t="n">
        <v>0</v>
      </c>
      <c r="T212" s="188" t="n">
        <f aca="false">S212*H212</f>
        <v>0</v>
      </c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R212" s="189" t="s">
        <v>122</v>
      </c>
      <c r="AT212" s="189" t="s">
        <v>118</v>
      </c>
      <c r="AU212" s="189" t="s">
        <v>123</v>
      </c>
      <c r="AY212" s="3" t="s">
        <v>115</v>
      </c>
      <c r="BE212" s="190" t="n">
        <f aca="false">IF(N212="základná",J212,0)</f>
        <v>0</v>
      </c>
      <c r="BF212" s="190" t="n">
        <f aca="false">IF(N212="znížená",J212,0)</f>
        <v>0</v>
      </c>
      <c r="BG212" s="190" t="n">
        <f aca="false">IF(N212="zákl. prenesená",J212,0)</f>
        <v>0</v>
      </c>
      <c r="BH212" s="190" t="n">
        <f aca="false">IF(N212="zníž. prenesená",J212,0)</f>
        <v>0</v>
      </c>
      <c r="BI212" s="190" t="n">
        <f aca="false">IF(N212="nulová",J212,0)</f>
        <v>0</v>
      </c>
      <c r="BJ212" s="3" t="s">
        <v>123</v>
      </c>
      <c r="BK212" s="191" t="n">
        <f aca="false">ROUND(I212*H212,3)</f>
        <v>0</v>
      </c>
      <c r="BL212" s="3" t="s">
        <v>122</v>
      </c>
      <c r="BM212" s="189" t="s">
        <v>306</v>
      </c>
    </row>
    <row r="213" s="192" customFormat="true" ht="10.2" hidden="false" customHeight="false" outlineLevel="0" collapsed="false">
      <c r="B213" s="193"/>
      <c r="D213" s="194" t="s">
        <v>125</v>
      </c>
      <c r="E213" s="195"/>
      <c r="F213" s="196" t="s">
        <v>307</v>
      </c>
      <c r="H213" s="197" t="n">
        <v>0.24</v>
      </c>
      <c r="I213" s="198"/>
      <c r="L213" s="193"/>
      <c r="M213" s="199"/>
      <c r="N213" s="200"/>
      <c r="O213" s="200"/>
      <c r="P213" s="200"/>
      <c r="Q213" s="200"/>
      <c r="R213" s="200"/>
      <c r="S213" s="200"/>
      <c r="T213" s="201"/>
      <c r="AT213" s="195" t="s">
        <v>125</v>
      </c>
      <c r="AU213" s="195" t="s">
        <v>123</v>
      </c>
      <c r="AV213" s="192" t="s">
        <v>123</v>
      </c>
      <c r="AW213" s="192" t="s">
        <v>29</v>
      </c>
      <c r="AX213" s="192" t="s">
        <v>79</v>
      </c>
      <c r="AY213" s="195" t="s">
        <v>115</v>
      </c>
    </row>
    <row r="214" s="27" customFormat="true" ht="21.75" hidden="false" customHeight="true" outlineLevel="0" collapsed="false">
      <c r="A214" s="22"/>
      <c r="B214" s="177"/>
      <c r="C214" s="178" t="s">
        <v>308</v>
      </c>
      <c r="D214" s="178" t="s">
        <v>118</v>
      </c>
      <c r="E214" s="179" t="s">
        <v>309</v>
      </c>
      <c r="F214" s="180" t="s">
        <v>310</v>
      </c>
      <c r="G214" s="181" t="s">
        <v>121</v>
      </c>
      <c r="H214" s="182" t="n">
        <v>0.24</v>
      </c>
      <c r="I214" s="183"/>
      <c r="J214" s="182" t="n">
        <f aca="false">ROUND(I214*H214,3)</f>
        <v>0</v>
      </c>
      <c r="K214" s="184"/>
      <c r="L214" s="23"/>
      <c r="M214" s="185"/>
      <c r="N214" s="186" t="s">
        <v>40</v>
      </c>
      <c r="O214" s="60"/>
      <c r="P214" s="187" t="n">
        <f aca="false">O214*H214</f>
        <v>0</v>
      </c>
      <c r="Q214" s="187" t="n">
        <v>0</v>
      </c>
      <c r="R214" s="187" t="n">
        <f aca="false">Q214*H214</f>
        <v>0</v>
      </c>
      <c r="S214" s="187" t="n">
        <v>0</v>
      </c>
      <c r="T214" s="188" t="n">
        <f aca="false">S214*H214</f>
        <v>0</v>
      </c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R214" s="189" t="s">
        <v>122</v>
      </c>
      <c r="AT214" s="189" t="s">
        <v>118</v>
      </c>
      <c r="AU214" s="189" t="s">
        <v>123</v>
      </c>
      <c r="AY214" s="3" t="s">
        <v>115</v>
      </c>
      <c r="BE214" s="190" t="n">
        <f aca="false">IF(N214="základná",J214,0)</f>
        <v>0</v>
      </c>
      <c r="BF214" s="190" t="n">
        <f aca="false">IF(N214="znížená",J214,0)</f>
        <v>0</v>
      </c>
      <c r="BG214" s="190" t="n">
        <f aca="false">IF(N214="zákl. prenesená",J214,0)</f>
        <v>0</v>
      </c>
      <c r="BH214" s="190" t="n">
        <f aca="false">IF(N214="zníž. prenesená",J214,0)</f>
        <v>0</v>
      </c>
      <c r="BI214" s="190" t="n">
        <f aca="false">IF(N214="nulová",J214,0)</f>
        <v>0</v>
      </c>
      <c r="BJ214" s="3" t="s">
        <v>123</v>
      </c>
      <c r="BK214" s="191" t="n">
        <f aca="false">ROUND(I214*H214,3)</f>
        <v>0</v>
      </c>
      <c r="BL214" s="3" t="s">
        <v>122</v>
      </c>
      <c r="BM214" s="189" t="s">
        <v>311</v>
      </c>
    </row>
    <row r="215" s="27" customFormat="true" ht="16.5" hidden="false" customHeight="true" outlineLevel="0" collapsed="false">
      <c r="A215" s="22"/>
      <c r="B215" s="177"/>
      <c r="C215" s="178" t="s">
        <v>312</v>
      </c>
      <c r="D215" s="178" t="s">
        <v>118</v>
      </c>
      <c r="E215" s="179" t="s">
        <v>313</v>
      </c>
      <c r="F215" s="180" t="s">
        <v>314</v>
      </c>
      <c r="G215" s="181" t="s">
        <v>121</v>
      </c>
      <c r="H215" s="182" t="n">
        <v>0.24</v>
      </c>
      <c r="I215" s="183"/>
      <c r="J215" s="182" t="n">
        <f aca="false">ROUND(I215*H215,3)</f>
        <v>0</v>
      </c>
      <c r="K215" s="184"/>
      <c r="L215" s="23"/>
      <c r="M215" s="185"/>
      <c r="N215" s="186" t="s">
        <v>40</v>
      </c>
      <c r="O215" s="60"/>
      <c r="P215" s="187" t="n">
        <f aca="false">O215*H215</f>
        <v>0</v>
      </c>
      <c r="Q215" s="187" t="n">
        <v>0</v>
      </c>
      <c r="R215" s="187" t="n">
        <f aca="false">Q215*H215</f>
        <v>0</v>
      </c>
      <c r="S215" s="187" t="n">
        <v>0</v>
      </c>
      <c r="T215" s="188" t="n">
        <f aca="false">S215*H215</f>
        <v>0</v>
      </c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R215" s="189" t="s">
        <v>122</v>
      </c>
      <c r="AT215" s="189" t="s">
        <v>118</v>
      </c>
      <c r="AU215" s="189" t="s">
        <v>123</v>
      </c>
      <c r="AY215" s="3" t="s">
        <v>115</v>
      </c>
      <c r="BE215" s="190" t="n">
        <f aca="false">IF(N215="základná",J215,0)</f>
        <v>0</v>
      </c>
      <c r="BF215" s="190" t="n">
        <f aca="false">IF(N215="znížená",J215,0)</f>
        <v>0</v>
      </c>
      <c r="BG215" s="190" t="n">
        <f aca="false">IF(N215="zákl. prenesená",J215,0)</f>
        <v>0</v>
      </c>
      <c r="BH215" s="190" t="n">
        <f aca="false">IF(N215="zníž. prenesená",J215,0)</f>
        <v>0</v>
      </c>
      <c r="BI215" s="190" t="n">
        <f aca="false">IF(N215="nulová",J215,0)</f>
        <v>0</v>
      </c>
      <c r="BJ215" s="3" t="s">
        <v>123</v>
      </c>
      <c r="BK215" s="191" t="n">
        <f aca="false">ROUND(I215*H215,3)</f>
        <v>0</v>
      </c>
      <c r="BL215" s="3" t="s">
        <v>122</v>
      </c>
      <c r="BM215" s="189" t="s">
        <v>315</v>
      </c>
    </row>
    <row r="216" s="27" customFormat="true" ht="21.75" hidden="false" customHeight="true" outlineLevel="0" collapsed="false">
      <c r="A216" s="22"/>
      <c r="B216" s="177"/>
      <c r="C216" s="178" t="s">
        <v>316</v>
      </c>
      <c r="D216" s="178" t="s">
        <v>118</v>
      </c>
      <c r="E216" s="179" t="s">
        <v>317</v>
      </c>
      <c r="F216" s="180" t="s">
        <v>318</v>
      </c>
      <c r="G216" s="181" t="s">
        <v>121</v>
      </c>
      <c r="H216" s="182" t="n">
        <v>0.3</v>
      </c>
      <c r="I216" s="183"/>
      <c r="J216" s="182" t="n">
        <f aca="false">ROUND(I216*H216,3)</f>
        <v>0</v>
      </c>
      <c r="K216" s="184"/>
      <c r="L216" s="23"/>
      <c r="M216" s="185"/>
      <c r="N216" s="186" t="s">
        <v>40</v>
      </c>
      <c r="O216" s="60"/>
      <c r="P216" s="187" t="n">
        <f aca="false">O216*H216</f>
        <v>0</v>
      </c>
      <c r="Q216" s="187" t="n">
        <v>2.19407</v>
      </c>
      <c r="R216" s="187" t="n">
        <f aca="false">Q216*H216</f>
        <v>0.658221</v>
      </c>
      <c r="S216" s="187" t="n">
        <v>0</v>
      </c>
      <c r="T216" s="188" t="n">
        <f aca="false">S216*H216</f>
        <v>0</v>
      </c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R216" s="189" t="s">
        <v>122</v>
      </c>
      <c r="AT216" s="189" t="s">
        <v>118</v>
      </c>
      <c r="AU216" s="189" t="s">
        <v>123</v>
      </c>
      <c r="AY216" s="3" t="s">
        <v>115</v>
      </c>
      <c r="BE216" s="190" t="n">
        <f aca="false">IF(N216="základná",J216,0)</f>
        <v>0</v>
      </c>
      <c r="BF216" s="190" t="n">
        <f aca="false">IF(N216="znížená",J216,0)</f>
        <v>0</v>
      </c>
      <c r="BG216" s="190" t="n">
        <f aca="false">IF(N216="zákl. prenesená",J216,0)</f>
        <v>0</v>
      </c>
      <c r="BH216" s="190" t="n">
        <f aca="false">IF(N216="zníž. prenesená",J216,0)</f>
        <v>0</v>
      </c>
      <c r="BI216" s="190" t="n">
        <f aca="false">IF(N216="nulová",J216,0)</f>
        <v>0</v>
      </c>
      <c r="BJ216" s="3" t="s">
        <v>123</v>
      </c>
      <c r="BK216" s="191" t="n">
        <f aca="false">ROUND(I216*H216,3)</f>
        <v>0</v>
      </c>
      <c r="BL216" s="3" t="s">
        <v>122</v>
      </c>
      <c r="BM216" s="189" t="s">
        <v>319</v>
      </c>
    </row>
    <row r="217" s="192" customFormat="true" ht="10.2" hidden="false" customHeight="false" outlineLevel="0" collapsed="false">
      <c r="B217" s="193"/>
      <c r="D217" s="194" t="s">
        <v>125</v>
      </c>
      <c r="E217" s="195"/>
      <c r="F217" s="196" t="s">
        <v>320</v>
      </c>
      <c r="H217" s="197" t="n">
        <v>0.3</v>
      </c>
      <c r="I217" s="198"/>
      <c r="L217" s="193"/>
      <c r="M217" s="199"/>
      <c r="N217" s="200"/>
      <c r="O217" s="200"/>
      <c r="P217" s="200"/>
      <c r="Q217" s="200"/>
      <c r="R217" s="200"/>
      <c r="S217" s="200"/>
      <c r="T217" s="201"/>
      <c r="AT217" s="195" t="s">
        <v>125</v>
      </c>
      <c r="AU217" s="195" t="s">
        <v>123</v>
      </c>
      <c r="AV217" s="192" t="s">
        <v>123</v>
      </c>
      <c r="AW217" s="192" t="s">
        <v>29</v>
      </c>
      <c r="AX217" s="192" t="s">
        <v>79</v>
      </c>
      <c r="AY217" s="195" t="s">
        <v>115</v>
      </c>
    </row>
    <row r="218" s="27" customFormat="true" ht="16.5" hidden="false" customHeight="true" outlineLevel="0" collapsed="false">
      <c r="A218" s="22"/>
      <c r="B218" s="177"/>
      <c r="C218" s="178" t="s">
        <v>321</v>
      </c>
      <c r="D218" s="178" t="s">
        <v>118</v>
      </c>
      <c r="E218" s="179" t="s">
        <v>322</v>
      </c>
      <c r="F218" s="180" t="s">
        <v>323</v>
      </c>
      <c r="G218" s="181" t="s">
        <v>121</v>
      </c>
      <c r="H218" s="182" t="n">
        <v>0.3</v>
      </c>
      <c r="I218" s="183"/>
      <c r="J218" s="182" t="n">
        <f aca="false">ROUND(I218*H218,3)</f>
        <v>0</v>
      </c>
      <c r="K218" s="184"/>
      <c r="L218" s="23"/>
      <c r="M218" s="185"/>
      <c r="N218" s="186" t="s">
        <v>40</v>
      </c>
      <c r="O218" s="60"/>
      <c r="P218" s="187" t="n">
        <f aca="false">O218*H218</f>
        <v>0</v>
      </c>
      <c r="Q218" s="187" t="n">
        <v>0</v>
      </c>
      <c r="R218" s="187" t="n">
        <f aca="false">Q218*H218</f>
        <v>0</v>
      </c>
      <c r="S218" s="187" t="n">
        <v>0</v>
      </c>
      <c r="T218" s="188" t="n">
        <f aca="false">S218*H218</f>
        <v>0</v>
      </c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R218" s="189" t="s">
        <v>122</v>
      </c>
      <c r="AT218" s="189" t="s">
        <v>118</v>
      </c>
      <c r="AU218" s="189" t="s">
        <v>123</v>
      </c>
      <c r="AY218" s="3" t="s">
        <v>115</v>
      </c>
      <c r="BE218" s="190" t="n">
        <f aca="false">IF(N218="základná",J218,0)</f>
        <v>0</v>
      </c>
      <c r="BF218" s="190" t="n">
        <f aca="false">IF(N218="znížená",J218,0)</f>
        <v>0</v>
      </c>
      <c r="BG218" s="190" t="n">
        <f aca="false">IF(N218="zákl. prenesená",J218,0)</f>
        <v>0</v>
      </c>
      <c r="BH218" s="190" t="n">
        <f aca="false">IF(N218="zníž. prenesená",J218,0)</f>
        <v>0</v>
      </c>
      <c r="BI218" s="190" t="n">
        <f aca="false">IF(N218="nulová",J218,0)</f>
        <v>0</v>
      </c>
      <c r="BJ218" s="3" t="s">
        <v>123</v>
      </c>
      <c r="BK218" s="191" t="n">
        <f aca="false">ROUND(I218*H218,3)</f>
        <v>0</v>
      </c>
      <c r="BL218" s="3" t="s">
        <v>122</v>
      </c>
      <c r="BM218" s="189" t="s">
        <v>324</v>
      </c>
    </row>
    <row r="219" s="27" customFormat="true" ht="16.5" hidden="false" customHeight="true" outlineLevel="0" collapsed="false">
      <c r="A219" s="22"/>
      <c r="B219" s="177"/>
      <c r="C219" s="178" t="s">
        <v>325</v>
      </c>
      <c r="D219" s="178" t="s">
        <v>118</v>
      </c>
      <c r="E219" s="179" t="s">
        <v>326</v>
      </c>
      <c r="F219" s="180" t="s">
        <v>327</v>
      </c>
      <c r="G219" s="181" t="s">
        <v>170</v>
      </c>
      <c r="H219" s="182" t="n">
        <v>0.3</v>
      </c>
      <c r="I219" s="183"/>
      <c r="J219" s="182" t="n">
        <f aca="false">ROUND(I219*H219,3)</f>
        <v>0</v>
      </c>
      <c r="K219" s="184"/>
      <c r="L219" s="23"/>
      <c r="M219" s="185"/>
      <c r="N219" s="186" t="s">
        <v>40</v>
      </c>
      <c r="O219" s="60"/>
      <c r="P219" s="187" t="n">
        <f aca="false">O219*H219</f>
        <v>0</v>
      </c>
      <c r="Q219" s="187" t="n">
        <v>0.04986</v>
      </c>
      <c r="R219" s="187" t="n">
        <f aca="false">Q219*H219</f>
        <v>0.014958</v>
      </c>
      <c r="S219" s="187" t="n">
        <v>0</v>
      </c>
      <c r="T219" s="188" t="n">
        <f aca="false">S219*H219</f>
        <v>0</v>
      </c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R219" s="189" t="s">
        <v>122</v>
      </c>
      <c r="AT219" s="189" t="s">
        <v>118</v>
      </c>
      <c r="AU219" s="189" t="s">
        <v>123</v>
      </c>
      <c r="AY219" s="3" t="s">
        <v>115</v>
      </c>
      <c r="BE219" s="190" t="n">
        <f aca="false">IF(N219="základná",J219,0)</f>
        <v>0</v>
      </c>
      <c r="BF219" s="190" t="n">
        <f aca="false">IF(N219="znížená",J219,0)</f>
        <v>0</v>
      </c>
      <c r="BG219" s="190" t="n">
        <f aca="false">IF(N219="zákl. prenesená",J219,0)</f>
        <v>0</v>
      </c>
      <c r="BH219" s="190" t="n">
        <f aca="false">IF(N219="zníž. prenesená",J219,0)</f>
        <v>0</v>
      </c>
      <c r="BI219" s="190" t="n">
        <f aca="false">IF(N219="nulová",J219,0)</f>
        <v>0</v>
      </c>
      <c r="BJ219" s="3" t="s">
        <v>123</v>
      </c>
      <c r="BK219" s="191" t="n">
        <f aca="false">ROUND(I219*H219,3)</f>
        <v>0</v>
      </c>
      <c r="BL219" s="3" t="s">
        <v>122</v>
      </c>
      <c r="BM219" s="189" t="s">
        <v>328</v>
      </c>
    </row>
    <row r="220" s="192" customFormat="true" ht="10.2" hidden="false" customHeight="false" outlineLevel="0" collapsed="false">
      <c r="B220" s="193"/>
      <c r="D220" s="194" t="s">
        <v>125</v>
      </c>
      <c r="E220" s="195"/>
      <c r="F220" s="196" t="s">
        <v>329</v>
      </c>
      <c r="H220" s="197" t="n">
        <v>0.3</v>
      </c>
      <c r="I220" s="198"/>
      <c r="L220" s="193"/>
      <c r="M220" s="199"/>
      <c r="N220" s="200"/>
      <c r="O220" s="200"/>
      <c r="P220" s="200"/>
      <c r="Q220" s="200"/>
      <c r="R220" s="200"/>
      <c r="S220" s="200"/>
      <c r="T220" s="201"/>
      <c r="AT220" s="195" t="s">
        <v>125</v>
      </c>
      <c r="AU220" s="195" t="s">
        <v>123</v>
      </c>
      <c r="AV220" s="192" t="s">
        <v>123</v>
      </c>
      <c r="AW220" s="192" t="s">
        <v>29</v>
      </c>
      <c r="AX220" s="192" t="s">
        <v>79</v>
      </c>
      <c r="AY220" s="195" t="s">
        <v>115</v>
      </c>
    </row>
    <row r="221" s="27" customFormat="true" ht="16.5" hidden="false" customHeight="true" outlineLevel="0" collapsed="false">
      <c r="A221" s="22"/>
      <c r="B221" s="177"/>
      <c r="C221" s="178" t="s">
        <v>330</v>
      </c>
      <c r="D221" s="178" t="s">
        <v>118</v>
      </c>
      <c r="E221" s="179" t="s">
        <v>331</v>
      </c>
      <c r="F221" s="180" t="s">
        <v>332</v>
      </c>
      <c r="G221" s="181" t="s">
        <v>170</v>
      </c>
      <c r="H221" s="182" t="n">
        <v>0.3</v>
      </c>
      <c r="I221" s="183"/>
      <c r="J221" s="182" t="n">
        <f aca="false">ROUND(I221*H221,3)</f>
        <v>0</v>
      </c>
      <c r="K221" s="184"/>
      <c r="L221" s="23"/>
      <c r="M221" s="185"/>
      <c r="N221" s="186" t="s">
        <v>40</v>
      </c>
      <c r="O221" s="60"/>
      <c r="P221" s="187" t="n">
        <f aca="false">O221*H221</f>
        <v>0</v>
      </c>
      <c r="Q221" s="187" t="n">
        <v>0</v>
      </c>
      <c r="R221" s="187" t="n">
        <f aca="false">Q221*H221</f>
        <v>0</v>
      </c>
      <c r="S221" s="187" t="n">
        <v>0</v>
      </c>
      <c r="T221" s="188" t="n">
        <f aca="false">S221*H221</f>
        <v>0</v>
      </c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R221" s="189" t="s">
        <v>122</v>
      </c>
      <c r="AT221" s="189" t="s">
        <v>118</v>
      </c>
      <c r="AU221" s="189" t="s">
        <v>123</v>
      </c>
      <c r="AY221" s="3" t="s">
        <v>115</v>
      </c>
      <c r="BE221" s="190" t="n">
        <f aca="false">IF(N221="základná",J221,0)</f>
        <v>0</v>
      </c>
      <c r="BF221" s="190" t="n">
        <f aca="false">IF(N221="znížená",J221,0)</f>
        <v>0</v>
      </c>
      <c r="BG221" s="190" t="n">
        <f aca="false">IF(N221="zákl. prenesená",J221,0)</f>
        <v>0</v>
      </c>
      <c r="BH221" s="190" t="n">
        <f aca="false">IF(N221="zníž. prenesená",J221,0)</f>
        <v>0</v>
      </c>
      <c r="BI221" s="190" t="n">
        <f aca="false">IF(N221="nulová",J221,0)</f>
        <v>0</v>
      </c>
      <c r="BJ221" s="3" t="s">
        <v>123</v>
      </c>
      <c r="BK221" s="191" t="n">
        <f aca="false">ROUND(I221*H221,3)</f>
        <v>0</v>
      </c>
      <c r="BL221" s="3" t="s">
        <v>122</v>
      </c>
      <c r="BM221" s="189" t="s">
        <v>333</v>
      </c>
    </row>
    <row r="222" s="27" customFormat="true" ht="33" hidden="false" customHeight="true" outlineLevel="0" collapsed="false">
      <c r="A222" s="22"/>
      <c r="B222" s="177"/>
      <c r="C222" s="178" t="s">
        <v>334</v>
      </c>
      <c r="D222" s="178" t="s">
        <v>118</v>
      </c>
      <c r="E222" s="179" t="s">
        <v>335</v>
      </c>
      <c r="F222" s="180" t="s">
        <v>336</v>
      </c>
      <c r="G222" s="181" t="s">
        <v>170</v>
      </c>
      <c r="H222" s="182" t="n">
        <v>1.5</v>
      </c>
      <c r="I222" s="183"/>
      <c r="J222" s="182" t="n">
        <f aca="false">ROUND(I222*H222,3)</f>
        <v>0</v>
      </c>
      <c r="K222" s="184"/>
      <c r="L222" s="23"/>
      <c r="M222" s="185"/>
      <c r="N222" s="186" t="s">
        <v>40</v>
      </c>
      <c r="O222" s="60"/>
      <c r="P222" s="187" t="n">
        <f aca="false">O222*H222</f>
        <v>0</v>
      </c>
      <c r="Q222" s="187" t="n">
        <v>0.00343</v>
      </c>
      <c r="R222" s="187" t="n">
        <f aca="false">Q222*H222</f>
        <v>0.005145</v>
      </c>
      <c r="S222" s="187" t="n">
        <v>0</v>
      </c>
      <c r="T222" s="188" t="n">
        <f aca="false">S222*H222</f>
        <v>0</v>
      </c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R222" s="189" t="s">
        <v>122</v>
      </c>
      <c r="AT222" s="189" t="s">
        <v>118</v>
      </c>
      <c r="AU222" s="189" t="s">
        <v>123</v>
      </c>
      <c r="AY222" s="3" t="s">
        <v>115</v>
      </c>
      <c r="BE222" s="190" t="n">
        <f aca="false">IF(N222="základná",J222,0)</f>
        <v>0</v>
      </c>
      <c r="BF222" s="190" t="n">
        <f aca="false">IF(N222="znížená",J222,0)</f>
        <v>0</v>
      </c>
      <c r="BG222" s="190" t="n">
        <f aca="false">IF(N222="zákl. prenesená",J222,0)</f>
        <v>0</v>
      </c>
      <c r="BH222" s="190" t="n">
        <f aca="false">IF(N222="zníž. prenesená",J222,0)</f>
        <v>0</v>
      </c>
      <c r="BI222" s="190" t="n">
        <f aca="false">IF(N222="nulová",J222,0)</f>
        <v>0</v>
      </c>
      <c r="BJ222" s="3" t="s">
        <v>123</v>
      </c>
      <c r="BK222" s="191" t="n">
        <f aca="false">ROUND(I222*H222,3)</f>
        <v>0</v>
      </c>
      <c r="BL222" s="3" t="s">
        <v>122</v>
      </c>
      <c r="BM222" s="189" t="s">
        <v>337</v>
      </c>
    </row>
    <row r="223" s="27" customFormat="true" ht="16.5" hidden="false" customHeight="true" outlineLevel="0" collapsed="false">
      <c r="A223" s="22"/>
      <c r="B223" s="177"/>
      <c r="C223" s="178" t="s">
        <v>338</v>
      </c>
      <c r="D223" s="178" t="s">
        <v>118</v>
      </c>
      <c r="E223" s="179" t="s">
        <v>339</v>
      </c>
      <c r="F223" s="180" t="s">
        <v>340</v>
      </c>
      <c r="G223" s="181" t="s">
        <v>121</v>
      </c>
      <c r="H223" s="182" t="n">
        <v>0.18</v>
      </c>
      <c r="I223" s="183"/>
      <c r="J223" s="182" t="n">
        <f aca="false">ROUND(I223*H223,3)</f>
        <v>0</v>
      </c>
      <c r="K223" s="184"/>
      <c r="L223" s="23"/>
      <c r="M223" s="185"/>
      <c r="N223" s="186" t="s">
        <v>40</v>
      </c>
      <c r="O223" s="60"/>
      <c r="P223" s="187" t="n">
        <f aca="false">O223*H223</f>
        <v>0</v>
      </c>
      <c r="Q223" s="187" t="n">
        <v>1.837</v>
      </c>
      <c r="R223" s="187" t="n">
        <f aca="false">Q223*H223</f>
        <v>0.33066</v>
      </c>
      <c r="S223" s="187" t="n">
        <v>0</v>
      </c>
      <c r="T223" s="188" t="n">
        <f aca="false">S223*H223</f>
        <v>0</v>
      </c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R223" s="189" t="s">
        <v>122</v>
      </c>
      <c r="AT223" s="189" t="s">
        <v>118</v>
      </c>
      <c r="AU223" s="189" t="s">
        <v>123</v>
      </c>
      <c r="AY223" s="3" t="s">
        <v>115</v>
      </c>
      <c r="BE223" s="190" t="n">
        <f aca="false">IF(N223="základná",J223,0)</f>
        <v>0</v>
      </c>
      <c r="BF223" s="190" t="n">
        <f aca="false">IF(N223="znížená",J223,0)</f>
        <v>0</v>
      </c>
      <c r="BG223" s="190" t="n">
        <f aca="false">IF(N223="zákl. prenesená",J223,0)</f>
        <v>0</v>
      </c>
      <c r="BH223" s="190" t="n">
        <f aca="false">IF(N223="zníž. prenesená",J223,0)</f>
        <v>0</v>
      </c>
      <c r="BI223" s="190" t="n">
        <f aca="false">IF(N223="nulová",J223,0)</f>
        <v>0</v>
      </c>
      <c r="BJ223" s="3" t="s">
        <v>123</v>
      </c>
      <c r="BK223" s="191" t="n">
        <f aca="false">ROUND(I223*H223,3)</f>
        <v>0</v>
      </c>
      <c r="BL223" s="3" t="s">
        <v>122</v>
      </c>
      <c r="BM223" s="189" t="s">
        <v>341</v>
      </c>
    </row>
    <row r="224" s="192" customFormat="true" ht="10.2" hidden="false" customHeight="false" outlineLevel="0" collapsed="false">
      <c r="B224" s="193"/>
      <c r="D224" s="194" t="s">
        <v>125</v>
      </c>
      <c r="E224" s="195"/>
      <c r="F224" s="196" t="s">
        <v>342</v>
      </c>
      <c r="H224" s="197" t="n">
        <v>0.18</v>
      </c>
      <c r="I224" s="198"/>
      <c r="L224" s="193"/>
      <c r="M224" s="199"/>
      <c r="N224" s="200"/>
      <c r="O224" s="200"/>
      <c r="P224" s="200"/>
      <c r="Q224" s="200"/>
      <c r="R224" s="200"/>
      <c r="S224" s="200"/>
      <c r="T224" s="201"/>
      <c r="AT224" s="195" t="s">
        <v>125</v>
      </c>
      <c r="AU224" s="195" t="s">
        <v>123</v>
      </c>
      <c r="AV224" s="192" t="s">
        <v>123</v>
      </c>
      <c r="AW224" s="192" t="s">
        <v>29</v>
      </c>
      <c r="AX224" s="192" t="s">
        <v>79</v>
      </c>
      <c r="AY224" s="195" t="s">
        <v>115</v>
      </c>
    </row>
    <row r="225" s="27" customFormat="true" ht="21.75" hidden="false" customHeight="true" outlineLevel="0" collapsed="false">
      <c r="A225" s="22"/>
      <c r="B225" s="177"/>
      <c r="C225" s="178" t="s">
        <v>343</v>
      </c>
      <c r="D225" s="178" t="s">
        <v>118</v>
      </c>
      <c r="E225" s="179" t="s">
        <v>344</v>
      </c>
      <c r="F225" s="180" t="s">
        <v>345</v>
      </c>
      <c r="G225" s="181" t="s">
        <v>170</v>
      </c>
      <c r="H225" s="182" t="n">
        <v>1.5</v>
      </c>
      <c r="I225" s="183"/>
      <c r="J225" s="182" t="n">
        <f aca="false">ROUND(I225*H225,3)</f>
        <v>0</v>
      </c>
      <c r="K225" s="184"/>
      <c r="L225" s="23"/>
      <c r="M225" s="185"/>
      <c r="N225" s="186" t="s">
        <v>40</v>
      </c>
      <c r="O225" s="60"/>
      <c r="P225" s="187" t="n">
        <f aca="false">O225*H225</f>
        <v>0</v>
      </c>
      <c r="Q225" s="187" t="n">
        <v>0.00411</v>
      </c>
      <c r="R225" s="187" t="n">
        <f aca="false">Q225*H225</f>
        <v>0.006165</v>
      </c>
      <c r="S225" s="187" t="n">
        <v>0</v>
      </c>
      <c r="T225" s="188" t="n">
        <f aca="false">S225*H225</f>
        <v>0</v>
      </c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R225" s="189" t="s">
        <v>200</v>
      </c>
      <c r="AT225" s="189" t="s">
        <v>118</v>
      </c>
      <c r="AU225" s="189" t="s">
        <v>123</v>
      </c>
      <c r="AY225" s="3" t="s">
        <v>115</v>
      </c>
      <c r="BE225" s="190" t="n">
        <f aca="false">IF(N225="základná",J225,0)</f>
        <v>0</v>
      </c>
      <c r="BF225" s="190" t="n">
        <f aca="false">IF(N225="znížená",J225,0)</f>
        <v>0</v>
      </c>
      <c r="BG225" s="190" t="n">
        <f aca="false">IF(N225="zákl. prenesená",J225,0)</f>
        <v>0</v>
      </c>
      <c r="BH225" s="190" t="n">
        <f aca="false">IF(N225="zníž. prenesená",J225,0)</f>
        <v>0</v>
      </c>
      <c r="BI225" s="190" t="n">
        <f aca="false">IF(N225="nulová",J225,0)</f>
        <v>0</v>
      </c>
      <c r="BJ225" s="3" t="s">
        <v>123</v>
      </c>
      <c r="BK225" s="191" t="n">
        <f aca="false">ROUND(I225*H225,3)</f>
        <v>0</v>
      </c>
      <c r="BL225" s="3" t="s">
        <v>200</v>
      </c>
      <c r="BM225" s="189" t="s">
        <v>346</v>
      </c>
    </row>
    <row r="226" customFormat="false" ht="16.5" hidden="false" customHeight="true" outlineLevel="0" collapsed="false">
      <c r="A226" s="22"/>
      <c r="B226" s="177"/>
      <c r="C226" s="211" t="s">
        <v>347</v>
      </c>
      <c r="D226" s="211" t="s">
        <v>162</v>
      </c>
      <c r="E226" s="212" t="s">
        <v>348</v>
      </c>
      <c r="F226" s="213" t="s">
        <v>349</v>
      </c>
      <c r="G226" s="214" t="s">
        <v>170</v>
      </c>
      <c r="H226" s="215" t="n">
        <v>1.65</v>
      </c>
      <c r="I226" s="216"/>
      <c r="J226" s="215" t="n">
        <f aca="false">ROUND(I226*H226,3)</f>
        <v>0</v>
      </c>
      <c r="K226" s="217"/>
      <c r="L226" s="218"/>
      <c r="M226" s="219"/>
      <c r="N226" s="220" t="s">
        <v>40</v>
      </c>
      <c r="O226" s="60"/>
      <c r="P226" s="187" t="n">
        <f aca="false">O226*H226</f>
        <v>0</v>
      </c>
      <c r="Q226" s="187" t="n">
        <v>0.0042</v>
      </c>
      <c r="R226" s="187" t="n">
        <f aca="false">Q226*H226</f>
        <v>0.00693</v>
      </c>
      <c r="S226" s="187" t="n">
        <v>0</v>
      </c>
      <c r="T226" s="188" t="n">
        <f aca="false">S226*H226</f>
        <v>0</v>
      </c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R226" s="189" t="s">
        <v>278</v>
      </c>
      <c r="AT226" s="189" t="s">
        <v>162</v>
      </c>
      <c r="AU226" s="189" t="s">
        <v>123</v>
      </c>
      <c r="AY226" s="3" t="s">
        <v>115</v>
      </c>
      <c r="BE226" s="190" t="n">
        <f aca="false">IF(N226="základná",J226,0)</f>
        <v>0</v>
      </c>
      <c r="BF226" s="190" t="n">
        <f aca="false">IF(N226="znížená",J226,0)</f>
        <v>0</v>
      </c>
      <c r="BG226" s="190" t="n">
        <f aca="false">IF(N226="zákl. prenesená",J226,0)</f>
        <v>0</v>
      </c>
      <c r="BH226" s="190" t="n">
        <f aca="false">IF(N226="zníž. prenesená",J226,0)</f>
        <v>0</v>
      </c>
      <c r="BI226" s="190" t="n">
        <f aca="false">IF(N226="nulová",J226,0)</f>
        <v>0</v>
      </c>
      <c r="BJ226" s="3" t="s">
        <v>123</v>
      </c>
      <c r="BK226" s="191" t="n">
        <f aca="false">ROUND(I226*H226,3)</f>
        <v>0</v>
      </c>
      <c r="BL226" s="3" t="s">
        <v>200</v>
      </c>
      <c r="BM226" s="189" t="s">
        <v>350</v>
      </c>
    </row>
    <row r="227" s="192" customFormat="true" ht="10.2" hidden="false" customHeight="false" outlineLevel="0" collapsed="false">
      <c r="B227" s="193"/>
      <c r="D227" s="194" t="s">
        <v>125</v>
      </c>
      <c r="F227" s="196" t="s">
        <v>351</v>
      </c>
      <c r="H227" s="197" t="n">
        <v>1.65</v>
      </c>
      <c r="I227" s="198"/>
      <c r="L227" s="193"/>
      <c r="M227" s="199"/>
      <c r="N227" s="200"/>
      <c r="O227" s="200"/>
      <c r="P227" s="200"/>
      <c r="Q227" s="200"/>
      <c r="R227" s="200"/>
      <c r="S227" s="200"/>
      <c r="T227" s="201"/>
      <c r="AT227" s="195" t="s">
        <v>125</v>
      </c>
      <c r="AU227" s="195" t="s">
        <v>123</v>
      </c>
      <c r="AV227" s="192" t="s">
        <v>123</v>
      </c>
      <c r="AW227" s="192" t="s">
        <v>2</v>
      </c>
      <c r="AX227" s="192" t="s">
        <v>79</v>
      </c>
      <c r="AY227" s="195" t="s">
        <v>115</v>
      </c>
    </row>
    <row r="228" s="163" customFormat="true" ht="22.95" hidden="false" customHeight="true" outlineLevel="0" collapsed="false">
      <c r="B228" s="164"/>
      <c r="D228" s="165" t="s">
        <v>73</v>
      </c>
      <c r="E228" s="175" t="s">
        <v>352</v>
      </c>
      <c r="F228" s="175" t="s">
        <v>353</v>
      </c>
      <c r="I228" s="167"/>
      <c r="J228" s="176" t="n">
        <f aca="false">BK228</f>
        <v>0</v>
      </c>
      <c r="L228" s="164"/>
      <c r="M228" s="169"/>
      <c r="N228" s="170"/>
      <c r="O228" s="170"/>
      <c r="P228" s="171" t="n">
        <f aca="false">P229</f>
        <v>0</v>
      </c>
      <c r="Q228" s="170"/>
      <c r="R228" s="171" t="n">
        <f aca="false">R229</f>
        <v>0</v>
      </c>
      <c r="S228" s="170"/>
      <c r="T228" s="172" t="n">
        <f aca="false">T229</f>
        <v>0</v>
      </c>
      <c r="AR228" s="165" t="s">
        <v>79</v>
      </c>
      <c r="AT228" s="173" t="s">
        <v>73</v>
      </c>
      <c r="AU228" s="173" t="s">
        <v>79</v>
      </c>
      <c r="AY228" s="165" t="s">
        <v>115</v>
      </c>
      <c r="BK228" s="174" t="n">
        <f aca="false">BK229</f>
        <v>0</v>
      </c>
    </row>
    <row r="229" s="27" customFormat="true" ht="21.75" hidden="false" customHeight="true" outlineLevel="0" collapsed="false">
      <c r="A229" s="22"/>
      <c r="B229" s="177"/>
      <c r="C229" s="178" t="s">
        <v>354</v>
      </c>
      <c r="D229" s="178" t="s">
        <v>118</v>
      </c>
      <c r="E229" s="179" t="s">
        <v>355</v>
      </c>
      <c r="F229" s="180" t="s">
        <v>356</v>
      </c>
      <c r="G229" s="181" t="s">
        <v>159</v>
      </c>
      <c r="H229" s="182" t="n">
        <v>32.642</v>
      </c>
      <c r="I229" s="183"/>
      <c r="J229" s="182" t="n">
        <f aca="false">ROUND(I229*H229,3)</f>
        <v>0</v>
      </c>
      <c r="K229" s="184"/>
      <c r="L229" s="23"/>
      <c r="M229" s="185"/>
      <c r="N229" s="186" t="s">
        <v>40</v>
      </c>
      <c r="O229" s="60"/>
      <c r="P229" s="187" t="n">
        <f aca="false">O229*H229</f>
        <v>0</v>
      </c>
      <c r="Q229" s="187" t="n">
        <v>0</v>
      </c>
      <c r="R229" s="187" t="n">
        <f aca="false">Q229*H229</f>
        <v>0</v>
      </c>
      <c r="S229" s="187" t="n">
        <v>0</v>
      </c>
      <c r="T229" s="188" t="n">
        <f aca="false">S229*H229</f>
        <v>0</v>
      </c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R229" s="189" t="s">
        <v>122</v>
      </c>
      <c r="AT229" s="189" t="s">
        <v>118</v>
      </c>
      <c r="AU229" s="189" t="s">
        <v>123</v>
      </c>
      <c r="AY229" s="3" t="s">
        <v>115</v>
      </c>
      <c r="BE229" s="190" t="n">
        <f aca="false">IF(N229="základná",J229,0)</f>
        <v>0</v>
      </c>
      <c r="BF229" s="190" t="n">
        <f aca="false">IF(N229="znížená",J229,0)</f>
        <v>0</v>
      </c>
      <c r="BG229" s="190" t="n">
        <f aca="false">IF(N229="zákl. prenesená",J229,0)</f>
        <v>0</v>
      </c>
      <c r="BH229" s="190" t="n">
        <f aca="false">IF(N229="zníž. prenesená",J229,0)</f>
        <v>0</v>
      </c>
      <c r="BI229" s="190" t="n">
        <f aca="false">IF(N229="nulová",J229,0)</f>
        <v>0</v>
      </c>
      <c r="BJ229" s="3" t="s">
        <v>123</v>
      </c>
      <c r="BK229" s="191" t="n">
        <f aca="false">ROUND(I229*H229,3)</f>
        <v>0</v>
      </c>
      <c r="BL229" s="3" t="s">
        <v>122</v>
      </c>
      <c r="BM229" s="189" t="s">
        <v>357</v>
      </c>
    </row>
    <row r="230" s="163" customFormat="true" ht="25.95" hidden="false" customHeight="true" outlineLevel="0" collapsed="false">
      <c r="B230" s="164"/>
      <c r="D230" s="165" t="s">
        <v>73</v>
      </c>
      <c r="E230" s="166" t="s">
        <v>358</v>
      </c>
      <c r="F230" s="166" t="s">
        <v>359</v>
      </c>
      <c r="I230" s="167"/>
      <c r="J230" s="168" t="n">
        <f aca="false">BK230</f>
        <v>0</v>
      </c>
      <c r="L230" s="164"/>
      <c r="M230" s="169"/>
      <c r="N230" s="170"/>
      <c r="O230" s="170"/>
      <c r="P230" s="171" t="n">
        <f aca="false">P231+P237+P254+P263+P266+P272</f>
        <v>0</v>
      </c>
      <c r="Q230" s="170"/>
      <c r="R230" s="171" t="n">
        <f aca="false">R231+R237+R254+R263+R266+R272</f>
        <v>3.38897785</v>
      </c>
      <c r="S230" s="170"/>
      <c r="T230" s="172" t="n">
        <f aca="false">T231+T237+T254+T263+T266+T272</f>
        <v>0.12448</v>
      </c>
      <c r="AR230" s="165" t="s">
        <v>123</v>
      </c>
      <c r="AT230" s="173" t="s">
        <v>73</v>
      </c>
      <c r="AU230" s="173" t="s">
        <v>74</v>
      </c>
      <c r="AY230" s="165" t="s">
        <v>115</v>
      </c>
      <c r="BK230" s="174" t="n">
        <f aca="false">BK231+BK237+BK254+BK263+BK266+BK272</f>
        <v>0</v>
      </c>
    </row>
    <row r="231" customFormat="false" ht="22.95" hidden="false" customHeight="true" outlineLevel="0" collapsed="false">
      <c r="A231" s="163"/>
      <c r="B231" s="164"/>
      <c r="C231" s="163"/>
      <c r="D231" s="165" t="s">
        <v>73</v>
      </c>
      <c r="E231" s="175" t="s">
        <v>360</v>
      </c>
      <c r="F231" s="175" t="s">
        <v>361</v>
      </c>
      <c r="I231" s="167"/>
      <c r="J231" s="176" t="n">
        <f aca="false">BK231</f>
        <v>0</v>
      </c>
      <c r="L231" s="164"/>
      <c r="M231" s="169"/>
      <c r="N231" s="170"/>
      <c r="O231" s="170"/>
      <c r="P231" s="171" t="n">
        <f aca="false">SUM(P232:P236)</f>
        <v>0</v>
      </c>
      <c r="Q231" s="170"/>
      <c r="R231" s="171" t="n">
        <f aca="false">SUM(R232:R236)</f>
        <v>0.0196</v>
      </c>
      <c r="S231" s="170"/>
      <c r="T231" s="172" t="n">
        <f aca="false">SUM(T232:T236)</f>
        <v>0.02916</v>
      </c>
      <c r="AR231" s="165" t="s">
        <v>123</v>
      </c>
      <c r="AT231" s="173" t="s">
        <v>73</v>
      </c>
      <c r="AU231" s="173" t="s">
        <v>79</v>
      </c>
      <c r="AY231" s="165" t="s">
        <v>115</v>
      </c>
      <c r="BK231" s="174" t="n">
        <f aca="false">SUM(BK232:BK236)</f>
        <v>0</v>
      </c>
    </row>
    <row r="232" s="27" customFormat="true" ht="21.75" hidden="false" customHeight="true" outlineLevel="0" collapsed="false">
      <c r="A232" s="22"/>
      <c r="B232" s="177"/>
      <c r="C232" s="178" t="s">
        <v>362</v>
      </c>
      <c r="D232" s="178" t="s">
        <v>118</v>
      </c>
      <c r="E232" s="179" t="s">
        <v>363</v>
      </c>
      <c r="F232" s="180" t="s">
        <v>364</v>
      </c>
      <c r="G232" s="181" t="s">
        <v>256</v>
      </c>
      <c r="H232" s="182" t="n">
        <v>14</v>
      </c>
      <c r="I232" s="183"/>
      <c r="J232" s="182" t="n">
        <f aca="false">ROUND(I232*H232,3)</f>
        <v>0</v>
      </c>
      <c r="K232" s="184"/>
      <c r="L232" s="23"/>
      <c r="M232" s="185"/>
      <c r="N232" s="186" t="s">
        <v>40</v>
      </c>
      <c r="O232" s="60"/>
      <c r="P232" s="187" t="n">
        <f aca="false">O232*H232</f>
        <v>0</v>
      </c>
      <c r="Q232" s="187" t="n">
        <v>0.0014</v>
      </c>
      <c r="R232" s="187" t="n">
        <f aca="false">Q232*H232</f>
        <v>0.0196</v>
      </c>
      <c r="S232" s="187" t="n">
        <v>0</v>
      </c>
      <c r="T232" s="188" t="n">
        <f aca="false">S232*H232</f>
        <v>0</v>
      </c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R232" s="189" t="s">
        <v>200</v>
      </c>
      <c r="AT232" s="189" t="s">
        <v>118</v>
      </c>
      <c r="AU232" s="189" t="s">
        <v>123</v>
      </c>
      <c r="AY232" s="3" t="s">
        <v>115</v>
      </c>
      <c r="BE232" s="190" t="n">
        <f aca="false">IF(N232="základná",J232,0)</f>
        <v>0</v>
      </c>
      <c r="BF232" s="190" t="n">
        <f aca="false">IF(N232="znížená",J232,0)</f>
        <v>0</v>
      </c>
      <c r="BG232" s="190" t="n">
        <f aca="false">IF(N232="zákl. prenesená",J232,0)</f>
        <v>0</v>
      </c>
      <c r="BH232" s="190" t="n">
        <f aca="false">IF(N232="zníž. prenesená",J232,0)</f>
        <v>0</v>
      </c>
      <c r="BI232" s="190" t="n">
        <f aca="false">IF(N232="nulová",J232,0)</f>
        <v>0</v>
      </c>
      <c r="BJ232" s="3" t="s">
        <v>123</v>
      </c>
      <c r="BK232" s="191" t="n">
        <f aca="false">ROUND(I232*H232,3)</f>
        <v>0</v>
      </c>
      <c r="BL232" s="3" t="s">
        <v>200</v>
      </c>
      <c r="BM232" s="189" t="s">
        <v>365</v>
      </c>
    </row>
    <row r="233" s="192" customFormat="true" ht="10.2" hidden="false" customHeight="false" outlineLevel="0" collapsed="false">
      <c r="B233" s="193"/>
      <c r="D233" s="194" t="s">
        <v>125</v>
      </c>
      <c r="E233" s="195"/>
      <c r="F233" s="196" t="s">
        <v>366</v>
      </c>
      <c r="H233" s="197" t="n">
        <v>14</v>
      </c>
      <c r="I233" s="198"/>
      <c r="L233" s="193"/>
      <c r="M233" s="199"/>
      <c r="N233" s="200"/>
      <c r="O233" s="200"/>
      <c r="P233" s="200"/>
      <c r="Q233" s="200"/>
      <c r="R233" s="200"/>
      <c r="S233" s="200"/>
      <c r="T233" s="201"/>
      <c r="AT233" s="195" t="s">
        <v>125</v>
      </c>
      <c r="AU233" s="195" t="s">
        <v>123</v>
      </c>
      <c r="AV233" s="192" t="s">
        <v>123</v>
      </c>
      <c r="AW233" s="192" t="s">
        <v>29</v>
      </c>
      <c r="AX233" s="192" t="s">
        <v>79</v>
      </c>
      <c r="AY233" s="195" t="s">
        <v>115</v>
      </c>
    </row>
    <row r="234" s="27" customFormat="true" ht="21.75" hidden="false" customHeight="true" outlineLevel="0" collapsed="false">
      <c r="A234" s="22"/>
      <c r="B234" s="177"/>
      <c r="C234" s="178" t="s">
        <v>367</v>
      </c>
      <c r="D234" s="178" t="s">
        <v>118</v>
      </c>
      <c r="E234" s="179" t="s">
        <v>368</v>
      </c>
      <c r="F234" s="180" t="s">
        <v>369</v>
      </c>
      <c r="G234" s="181" t="s">
        <v>256</v>
      </c>
      <c r="H234" s="182" t="n">
        <v>21.6</v>
      </c>
      <c r="I234" s="183"/>
      <c r="J234" s="182" t="n">
        <f aca="false">ROUND(I234*H234,3)</f>
        <v>0</v>
      </c>
      <c r="K234" s="184"/>
      <c r="L234" s="23"/>
      <c r="M234" s="185"/>
      <c r="N234" s="186" t="s">
        <v>40</v>
      </c>
      <c r="O234" s="60"/>
      <c r="P234" s="187" t="n">
        <f aca="false">O234*H234</f>
        <v>0</v>
      </c>
      <c r="Q234" s="187" t="n">
        <v>0</v>
      </c>
      <c r="R234" s="187" t="n">
        <f aca="false">Q234*H234</f>
        <v>0</v>
      </c>
      <c r="S234" s="187" t="n">
        <v>0.00135</v>
      </c>
      <c r="T234" s="188" t="n">
        <f aca="false">S234*H234</f>
        <v>0.02916</v>
      </c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R234" s="189" t="s">
        <v>200</v>
      </c>
      <c r="AT234" s="189" t="s">
        <v>118</v>
      </c>
      <c r="AU234" s="189" t="s">
        <v>123</v>
      </c>
      <c r="AY234" s="3" t="s">
        <v>115</v>
      </c>
      <c r="BE234" s="190" t="n">
        <f aca="false">IF(N234="základná",J234,0)</f>
        <v>0</v>
      </c>
      <c r="BF234" s="190" t="n">
        <f aca="false">IF(N234="znížená",J234,0)</f>
        <v>0</v>
      </c>
      <c r="BG234" s="190" t="n">
        <f aca="false">IF(N234="zákl. prenesená",J234,0)</f>
        <v>0</v>
      </c>
      <c r="BH234" s="190" t="n">
        <f aca="false">IF(N234="zníž. prenesená",J234,0)</f>
        <v>0</v>
      </c>
      <c r="BI234" s="190" t="n">
        <f aca="false">IF(N234="nulová",J234,0)</f>
        <v>0</v>
      </c>
      <c r="BJ234" s="3" t="s">
        <v>123</v>
      </c>
      <c r="BK234" s="191" t="n">
        <f aca="false">ROUND(I234*H234,3)</f>
        <v>0</v>
      </c>
      <c r="BL234" s="3" t="s">
        <v>200</v>
      </c>
      <c r="BM234" s="189" t="s">
        <v>370</v>
      </c>
    </row>
    <row r="235" s="192" customFormat="true" ht="10.2" hidden="false" customHeight="false" outlineLevel="0" collapsed="false">
      <c r="B235" s="193"/>
      <c r="D235" s="194" t="s">
        <v>125</v>
      </c>
      <c r="E235" s="195"/>
      <c r="F235" s="196" t="s">
        <v>371</v>
      </c>
      <c r="H235" s="197" t="n">
        <v>21.6</v>
      </c>
      <c r="I235" s="198"/>
      <c r="L235" s="193"/>
      <c r="M235" s="199"/>
      <c r="N235" s="200"/>
      <c r="O235" s="200"/>
      <c r="P235" s="200"/>
      <c r="Q235" s="200"/>
      <c r="R235" s="200"/>
      <c r="S235" s="200"/>
      <c r="T235" s="201"/>
      <c r="AT235" s="195" t="s">
        <v>125</v>
      </c>
      <c r="AU235" s="195" t="s">
        <v>123</v>
      </c>
      <c r="AV235" s="192" t="s">
        <v>123</v>
      </c>
      <c r="AW235" s="192" t="s">
        <v>29</v>
      </c>
      <c r="AX235" s="192" t="s">
        <v>79</v>
      </c>
      <c r="AY235" s="195" t="s">
        <v>115</v>
      </c>
    </row>
    <row r="236" s="27" customFormat="true" ht="21.75" hidden="false" customHeight="true" outlineLevel="0" collapsed="false">
      <c r="A236" s="22"/>
      <c r="B236" s="177"/>
      <c r="C236" s="178" t="s">
        <v>372</v>
      </c>
      <c r="D236" s="178" t="s">
        <v>118</v>
      </c>
      <c r="E236" s="179" t="s">
        <v>373</v>
      </c>
      <c r="F236" s="180" t="s">
        <v>374</v>
      </c>
      <c r="G236" s="181" t="s">
        <v>375</v>
      </c>
      <c r="H236" s="183"/>
      <c r="I236" s="183"/>
      <c r="J236" s="182" t="n">
        <f aca="false">ROUND(I236*H236,3)</f>
        <v>0</v>
      </c>
      <c r="K236" s="184"/>
      <c r="L236" s="23"/>
      <c r="M236" s="185"/>
      <c r="N236" s="186" t="s">
        <v>40</v>
      </c>
      <c r="O236" s="60"/>
      <c r="P236" s="187" t="n">
        <f aca="false">O236*H236</f>
        <v>0</v>
      </c>
      <c r="Q236" s="187" t="n">
        <v>0</v>
      </c>
      <c r="R236" s="187" t="n">
        <f aca="false">Q236*H236</f>
        <v>0</v>
      </c>
      <c r="S236" s="187" t="n">
        <v>0</v>
      </c>
      <c r="T236" s="188" t="n">
        <f aca="false">S236*H236</f>
        <v>0</v>
      </c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R236" s="189" t="s">
        <v>200</v>
      </c>
      <c r="AT236" s="189" t="s">
        <v>118</v>
      </c>
      <c r="AU236" s="189" t="s">
        <v>123</v>
      </c>
      <c r="AY236" s="3" t="s">
        <v>115</v>
      </c>
      <c r="BE236" s="190" t="n">
        <f aca="false">IF(N236="základná",J236,0)</f>
        <v>0</v>
      </c>
      <c r="BF236" s="190" t="n">
        <f aca="false">IF(N236="znížená",J236,0)</f>
        <v>0</v>
      </c>
      <c r="BG236" s="190" t="n">
        <f aca="false">IF(N236="zákl. prenesená",J236,0)</f>
        <v>0</v>
      </c>
      <c r="BH236" s="190" t="n">
        <f aca="false">IF(N236="zníž. prenesená",J236,0)</f>
        <v>0</v>
      </c>
      <c r="BI236" s="190" t="n">
        <f aca="false">IF(N236="nulová",J236,0)</f>
        <v>0</v>
      </c>
      <c r="BJ236" s="3" t="s">
        <v>123</v>
      </c>
      <c r="BK236" s="191" t="n">
        <f aca="false">ROUND(I236*H236,3)</f>
        <v>0</v>
      </c>
      <c r="BL236" s="3" t="s">
        <v>200</v>
      </c>
      <c r="BM236" s="189" t="s">
        <v>376</v>
      </c>
    </row>
    <row r="237" s="163" customFormat="true" ht="22.95" hidden="false" customHeight="true" outlineLevel="0" collapsed="false">
      <c r="B237" s="164"/>
      <c r="D237" s="165" t="s">
        <v>73</v>
      </c>
      <c r="E237" s="175" t="s">
        <v>377</v>
      </c>
      <c r="F237" s="175" t="s">
        <v>378</v>
      </c>
      <c r="I237" s="167"/>
      <c r="J237" s="176" t="n">
        <f aca="false">BK237</f>
        <v>0</v>
      </c>
      <c r="L237" s="164"/>
      <c r="M237" s="169"/>
      <c r="N237" s="170"/>
      <c r="O237" s="170"/>
      <c r="P237" s="171" t="n">
        <f aca="false">SUM(P238:P253)</f>
        <v>0</v>
      </c>
      <c r="Q237" s="170"/>
      <c r="R237" s="171" t="n">
        <f aca="false">SUM(R238:R253)</f>
        <v>0.594416</v>
      </c>
      <c r="S237" s="170"/>
      <c r="T237" s="172" t="n">
        <f aca="false">SUM(T238:T253)</f>
        <v>0</v>
      </c>
      <c r="AR237" s="165" t="s">
        <v>123</v>
      </c>
      <c r="AT237" s="173" t="s">
        <v>73</v>
      </c>
      <c r="AU237" s="173" t="s">
        <v>79</v>
      </c>
      <c r="AY237" s="165" t="s">
        <v>115</v>
      </c>
      <c r="BK237" s="174" t="n">
        <f aca="false">SUM(BK238:BK253)</f>
        <v>0</v>
      </c>
    </row>
    <row r="238" s="27" customFormat="true" ht="16.5" hidden="false" customHeight="true" outlineLevel="0" collapsed="false">
      <c r="A238" s="22"/>
      <c r="B238" s="177"/>
      <c r="C238" s="178" t="s">
        <v>379</v>
      </c>
      <c r="D238" s="178" t="s">
        <v>118</v>
      </c>
      <c r="E238" s="179" t="s">
        <v>380</v>
      </c>
      <c r="F238" s="180" t="s">
        <v>381</v>
      </c>
      <c r="G238" s="181" t="s">
        <v>256</v>
      </c>
      <c r="H238" s="182" t="n">
        <v>53.2</v>
      </c>
      <c r="I238" s="183"/>
      <c r="J238" s="182" t="n">
        <f aca="false">ROUND(I238*H238,3)</f>
        <v>0</v>
      </c>
      <c r="K238" s="184"/>
      <c r="L238" s="23"/>
      <c r="M238" s="185"/>
      <c r="N238" s="186" t="s">
        <v>40</v>
      </c>
      <c r="O238" s="60"/>
      <c r="P238" s="187" t="n">
        <f aca="false">O238*H238</f>
        <v>0</v>
      </c>
      <c r="Q238" s="187" t="n">
        <v>0.00018</v>
      </c>
      <c r="R238" s="187" t="n">
        <f aca="false">Q238*H238</f>
        <v>0.009576</v>
      </c>
      <c r="S238" s="187" t="n">
        <v>0</v>
      </c>
      <c r="T238" s="188" t="n">
        <f aca="false">S238*H238</f>
        <v>0</v>
      </c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R238" s="189" t="s">
        <v>200</v>
      </c>
      <c r="AT238" s="189" t="s">
        <v>118</v>
      </c>
      <c r="AU238" s="189" t="s">
        <v>123</v>
      </c>
      <c r="AY238" s="3" t="s">
        <v>115</v>
      </c>
      <c r="BE238" s="190" t="n">
        <f aca="false">IF(N238="základná",J238,0)</f>
        <v>0</v>
      </c>
      <c r="BF238" s="190" t="n">
        <f aca="false">IF(N238="znížená",J238,0)</f>
        <v>0</v>
      </c>
      <c r="BG238" s="190" t="n">
        <f aca="false">IF(N238="zákl. prenesená",J238,0)</f>
        <v>0</v>
      </c>
      <c r="BH238" s="190" t="n">
        <f aca="false">IF(N238="zníž. prenesená",J238,0)</f>
        <v>0</v>
      </c>
      <c r="BI238" s="190" t="n">
        <f aca="false">IF(N238="nulová",J238,0)</f>
        <v>0</v>
      </c>
      <c r="BJ238" s="3" t="s">
        <v>123</v>
      </c>
      <c r="BK238" s="191" t="n">
        <f aca="false">ROUND(I238*H238,3)</f>
        <v>0</v>
      </c>
      <c r="BL238" s="3" t="s">
        <v>200</v>
      </c>
      <c r="BM238" s="189" t="s">
        <v>382</v>
      </c>
    </row>
    <row r="239" s="192" customFormat="true" ht="10.2" hidden="false" customHeight="false" outlineLevel="0" collapsed="false">
      <c r="B239" s="193"/>
      <c r="D239" s="194" t="s">
        <v>125</v>
      </c>
      <c r="E239" s="195"/>
      <c r="F239" s="196" t="s">
        <v>383</v>
      </c>
      <c r="H239" s="197" t="n">
        <v>53.2</v>
      </c>
      <c r="I239" s="198"/>
      <c r="L239" s="193"/>
      <c r="M239" s="199"/>
      <c r="N239" s="200"/>
      <c r="O239" s="200"/>
      <c r="P239" s="200"/>
      <c r="Q239" s="200"/>
      <c r="R239" s="200"/>
      <c r="S239" s="200"/>
      <c r="T239" s="201"/>
      <c r="AT239" s="195" t="s">
        <v>125</v>
      </c>
      <c r="AU239" s="195" t="s">
        <v>123</v>
      </c>
      <c r="AV239" s="192" t="s">
        <v>123</v>
      </c>
      <c r="AW239" s="192" t="s">
        <v>29</v>
      </c>
      <c r="AX239" s="192" t="s">
        <v>79</v>
      </c>
      <c r="AY239" s="195" t="s">
        <v>115</v>
      </c>
    </row>
    <row r="240" s="27" customFormat="true" ht="21.75" hidden="false" customHeight="true" outlineLevel="0" collapsed="false">
      <c r="A240" s="22"/>
      <c r="B240" s="177"/>
      <c r="C240" s="211" t="s">
        <v>384</v>
      </c>
      <c r="D240" s="211" t="s">
        <v>162</v>
      </c>
      <c r="E240" s="212" t="s">
        <v>385</v>
      </c>
      <c r="F240" s="213" t="s">
        <v>386</v>
      </c>
      <c r="G240" s="214" t="s">
        <v>145</v>
      </c>
      <c r="H240" s="215" t="n">
        <v>7</v>
      </c>
      <c r="I240" s="216"/>
      <c r="J240" s="215" t="n">
        <f aca="false">ROUND(I240*H240,3)</f>
        <v>0</v>
      </c>
      <c r="K240" s="217"/>
      <c r="L240" s="218"/>
      <c r="M240" s="219"/>
      <c r="N240" s="220" t="s">
        <v>40</v>
      </c>
      <c r="O240" s="60"/>
      <c r="P240" s="187" t="n">
        <f aca="false">O240*H240</f>
        <v>0</v>
      </c>
      <c r="Q240" s="187" t="n">
        <v>0.068</v>
      </c>
      <c r="R240" s="187" t="n">
        <f aca="false">Q240*H240</f>
        <v>0.476</v>
      </c>
      <c r="S240" s="187" t="n">
        <v>0</v>
      </c>
      <c r="T240" s="188" t="n">
        <f aca="false">S240*H240</f>
        <v>0</v>
      </c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R240" s="189" t="s">
        <v>278</v>
      </c>
      <c r="AT240" s="189" t="s">
        <v>162</v>
      </c>
      <c r="AU240" s="189" t="s">
        <v>123</v>
      </c>
      <c r="AY240" s="3" t="s">
        <v>115</v>
      </c>
      <c r="BE240" s="190" t="n">
        <f aca="false">IF(N240="základná",J240,0)</f>
        <v>0</v>
      </c>
      <c r="BF240" s="190" t="n">
        <f aca="false">IF(N240="znížená",J240,0)</f>
        <v>0</v>
      </c>
      <c r="BG240" s="190" t="n">
        <f aca="false">IF(N240="zákl. prenesená",J240,0)</f>
        <v>0</v>
      </c>
      <c r="BH240" s="190" t="n">
        <f aca="false">IF(N240="zníž. prenesená",J240,0)</f>
        <v>0</v>
      </c>
      <c r="BI240" s="190" t="n">
        <f aca="false">IF(N240="nulová",J240,0)</f>
        <v>0</v>
      </c>
      <c r="BJ240" s="3" t="s">
        <v>123</v>
      </c>
      <c r="BK240" s="191" t="n">
        <f aca="false">ROUND(I240*H240,3)</f>
        <v>0</v>
      </c>
      <c r="BL240" s="3" t="s">
        <v>200</v>
      </c>
      <c r="BM240" s="189" t="s">
        <v>387</v>
      </c>
    </row>
    <row r="241" customFormat="false" ht="16.5" hidden="false" customHeight="true" outlineLevel="0" collapsed="false">
      <c r="A241" s="22"/>
      <c r="B241" s="177"/>
      <c r="C241" s="178" t="s">
        <v>388</v>
      </c>
      <c r="D241" s="178" t="s">
        <v>118</v>
      </c>
      <c r="E241" s="179" t="s">
        <v>389</v>
      </c>
      <c r="F241" s="180" t="s">
        <v>390</v>
      </c>
      <c r="G241" s="181" t="s">
        <v>256</v>
      </c>
      <c r="H241" s="182" t="n">
        <v>17</v>
      </c>
      <c r="I241" s="183"/>
      <c r="J241" s="182" t="n">
        <f aca="false">ROUND(I241*H241,3)</f>
        <v>0</v>
      </c>
      <c r="K241" s="184"/>
      <c r="L241" s="23"/>
      <c r="M241" s="185"/>
      <c r="N241" s="186" t="s">
        <v>40</v>
      </c>
      <c r="O241" s="60"/>
      <c r="P241" s="187" t="n">
        <f aca="false">O241*H241</f>
        <v>0</v>
      </c>
      <c r="Q241" s="187" t="n">
        <v>0.00042</v>
      </c>
      <c r="R241" s="187" t="n">
        <f aca="false">Q241*H241</f>
        <v>0.00714</v>
      </c>
      <c r="S241" s="187" t="n">
        <v>0</v>
      </c>
      <c r="T241" s="188" t="n">
        <f aca="false">S241*H241</f>
        <v>0</v>
      </c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R241" s="189" t="s">
        <v>200</v>
      </c>
      <c r="AT241" s="189" t="s">
        <v>118</v>
      </c>
      <c r="AU241" s="189" t="s">
        <v>123</v>
      </c>
      <c r="AY241" s="3" t="s">
        <v>115</v>
      </c>
      <c r="BE241" s="190" t="n">
        <f aca="false">IF(N241="základná",J241,0)</f>
        <v>0</v>
      </c>
      <c r="BF241" s="190" t="n">
        <f aca="false">IF(N241="znížená",J241,0)</f>
        <v>0</v>
      </c>
      <c r="BG241" s="190" t="n">
        <f aca="false">IF(N241="zákl. prenesená",J241,0)</f>
        <v>0</v>
      </c>
      <c r="BH241" s="190" t="n">
        <f aca="false">IF(N241="zníž. prenesená",J241,0)</f>
        <v>0</v>
      </c>
      <c r="BI241" s="190" t="n">
        <f aca="false">IF(N241="nulová",J241,0)</f>
        <v>0</v>
      </c>
      <c r="BJ241" s="3" t="s">
        <v>123</v>
      </c>
      <c r="BK241" s="191" t="n">
        <f aca="false">ROUND(I241*H241,3)</f>
        <v>0</v>
      </c>
      <c r="BL241" s="3" t="s">
        <v>200</v>
      </c>
      <c r="BM241" s="189" t="s">
        <v>391</v>
      </c>
    </row>
    <row r="242" s="192" customFormat="true" ht="10.2" hidden="false" customHeight="false" outlineLevel="0" collapsed="false">
      <c r="B242" s="193"/>
      <c r="D242" s="194" t="s">
        <v>125</v>
      </c>
      <c r="E242" s="195"/>
      <c r="F242" s="196" t="s">
        <v>392</v>
      </c>
      <c r="H242" s="197" t="n">
        <v>17</v>
      </c>
      <c r="I242" s="198"/>
      <c r="L242" s="193"/>
      <c r="M242" s="199"/>
      <c r="N242" s="200"/>
      <c r="O242" s="200"/>
      <c r="P242" s="200"/>
      <c r="Q242" s="200"/>
      <c r="R242" s="200"/>
      <c r="S242" s="200"/>
      <c r="T242" s="201"/>
      <c r="AT242" s="195" t="s">
        <v>125</v>
      </c>
      <c r="AU242" s="195" t="s">
        <v>123</v>
      </c>
      <c r="AV242" s="192" t="s">
        <v>123</v>
      </c>
      <c r="AW242" s="192" t="s">
        <v>29</v>
      </c>
      <c r="AX242" s="192" t="s">
        <v>79</v>
      </c>
      <c r="AY242" s="195" t="s">
        <v>115</v>
      </c>
    </row>
    <row r="243" s="27" customFormat="true" ht="33" hidden="false" customHeight="true" outlineLevel="0" collapsed="false">
      <c r="A243" s="22"/>
      <c r="B243" s="177"/>
      <c r="C243" s="211" t="s">
        <v>393</v>
      </c>
      <c r="D243" s="211" t="s">
        <v>162</v>
      </c>
      <c r="E243" s="212" t="s">
        <v>394</v>
      </c>
      <c r="F243" s="213" t="s">
        <v>395</v>
      </c>
      <c r="G243" s="214" t="s">
        <v>145</v>
      </c>
      <c r="H243" s="215" t="n">
        <v>1</v>
      </c>
      <c r="I243" s="216"/>
      <c r="J243" s="215" t="n">
        <f aca="false">ROUND(I243*H243,3)</f>
        <v>0</v>
      </c>
      <c r="K243" s="217"/>
      <c r="L243" s="218"/>
      <c r="M243" s="219"/>
      <c r="N243" s="220" t="s">
        <v>40</v>
      </c>
      <c r="O243" s="60"/>
      <c r="P243" s="187" t="n">
        <f aca="false">O243*H243</f>
        <v>0</v>
      </c>
      <c r="Q243" s="187" t="n">
        <v>0</v>
      </c>
      <c r="R243" s="187" t="n">
        <f aca="false">Q243*H243</f>
        <v>0</v>
      </c>
      <c r="S243" s="187" t="n">
        <v>0</v>
      </c>
      <c r="T243" s="188" t="n">
        <f aca="false">S243*H243</f>
        <v>0</v>
      </c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R243" s="189" t="s">
        <v>278</v>
      </c>
      <c r="AT243" s="189" t="s">
        <v>162</v>
      </c>
      <c r="AU243" s="189" t="s">
        <v>123</v>
      </c>
      <c r="AY243" s="3" t="s">
        <v>115</v>
      </c>
      <c r="BE243" s="190" t="n">
        <f aca="false">IF(N243="základná",J243,0)</f>
        <v>0</v>
      </c>
      <c r="BF243" s="190" t="n">
        <f aca="false">IF(N243="znížená",J243,0)</f>
        <v>0</v>
      </c>
      <c r="BG243" s="190" t="n">
        <f aca="false">IF(N243="zákl. prenesená",J243,0)</f>
        <v>0</v>
      </c>
      <c r="BH243" s="190" t="n">
        <f aca="false">IF(N243="zníž. prenesená",J243,0)</f>
        <v>0</v>
      </c>
      <c r="BI243" s="190" t="n">
        <f aca="false">IF(N243="nulová",J243,0)</f>
        <v>0</v>
      </c>
      <c r="BJ243" s="3" t="s">
        <v>123</v>
      </c>
      <c r="BK243" s="191" t="n">
        <f aca="false">ROUND(I243*H243,3)</f>
        <v>0</v>
      </c>
      <c r="BL243" s="3" t="s">
        <v>200</v>
      </c>
      <c r="BM243" s="189" t="s">
        <v>396</v>
      </c>
    </row>
    <row r="244" s="27" customFormat="true" ht="33" hidden="false" customHeight="true" outlineLevel="0" collapsed="false">
      <c r="A244" s="22"/>
      <c r="B244" s="177"/>
      <c r="C244" s="211" t="s">
        <v>397</v>
      </c>
      <c r="D244" s="211" t="s">
        <v>162</v>
      </c>
      <c r="E244" s="212" t="s">
        <v>398</v>
      </c>
      <c r="F244" s="213" t="s">
        <v>399</v>
      </c>
      <c r="G244" s="214" t="s">
        <v>145</v>
      </c>
      <c r="H244" s="215" t="n">
        <v>1</v>
      </c>
      <c r="I244" s="216"/>
      <c r="J244" s="215" t="n">
        <f aca="false">ROUND(I244*H244,3)</f>
        <v>0</v>
      </c>
      <c r="K244" s="217"/>
      <c r="L244" s="218"/>
      <c r="M244" s="219"/>
      <c r="N244" s="220" t="s">
        <v>40</v>
      </c>
      <c r="O244" s="60"/>
      <c r="P244" s="187" t="n">
        <f aca="false">O244*H244</f>
        <v>0</v>
      </c>
      <c r="Q244" s="187" t="n">
        <v>0</v>
      </c>
      <c r="R244" s="187" t="n">
        <f aca="false">Q244*H244</f>
        <v>0</v>
      </c>
      <c r="S244" s="187" t="n">
        <v>0</v>
      </c>
      <c r="T244" s="188" t="n">
        <f aca="false">S244*H244</f>
        <v>0</v>
      </c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R244" s="189" t="s">
        <v>278</v>
      </c>
      <c r="AT244" s="189" t="s">
        <v>162</v>
      </c>
      <c r="AU244" s="189" t="s">
        <v>123</v>
      </c>
      <c r="AY244" s="3" t="s">
        <v>115</v>
      </c>
      <c r="BE244" s="190" t="n">
        <f aca="false">IF(N244="základná",J244,0)</f>
        <v>0</v>
      </c>
      <c r="BF244" s="190" t="n">
        <f aca="false">IF(N244="znížená",J244,0)</f>
        <v>0</v>
      </c>
      <c r="BG244" s="190" t="n">
        <f aca="false">IF(N244="zákl. prenesená",J244,0)</f>
        <v>0</v>
      </c>
      <c r="BH244" s="190" t="n">
        <f aca="false">IF(N244="zníž. prenesená",J244,0)</f>
        <v>0</v>
      </c>
      <c r="BI244" s="190" t="n">
        <f aca="false">IF(N244="nulová",J244,0)</f>
        <v>0</v>
      </c>
      <c r="BJ244" s="3" t="s">
        <v>123</v>
      </c>
      <c r="BK244" s="191" t="n">
        <f aca="false">ROUND(I244*H244,3)</f>
        <v>0</v>
      </c>
      <c r="BL244" s="3" t="s">
        <v>200</v>
      </c>
      <c r="BM244" s="189" t="s">
        <v>400</v>
      </c>
    </row>
    <row r="245" customFormat="false" ht="21.75" hidden="false" customHeight="true" outlineLevel="0" collapsed="false">
      <c r="A245" s="22"/>
      <c r="B245" s="177"/>
      <c r="C245" s="178" t="s">
        <v>401</v>
      </c>
      <c r="D245" s="178" t="s">
        <v>118</v>
      </c>
      <c r="E245" s="179" t="s">
        <v>402</v>
      </c>
      <c r="F245" s="180" t="s">
        <v>403</v>
      </c>
      <c r="G245" s="181" t="s">
        <v>145</v>
      </c>
      <c r="H245" s="182" t="n">
        <v>3</v>
      </c>
      <c r="I245" s="183"/>
      <c r="J245" s="182" t="n">
        <f aca="false">ROUND(I245*H245,3)</f>
        <v>0</v>
      </c>
      <c r="K245" s="184"/>
      <c r="L245" s="23"/>
      <c r="M245" s="185"/>
      <c r="N245" s="186" t="s">
        <v>40</v>
      </c>
      <c r="O245" s="60"/>
      <c r="P245" s="187" t="n">
        <f aca="false">O245*H245</f>
        <v>0</v>
      </c>
      <c r="Q245" s="187" t="n">
        <v>0</v>
      </c>
      <c r="R245" s="187" t="n">
        <f aca="false">Q245*H245</f>
        <v>0</v>
      </c>
      <c r="S245" s="187" t="n">
        <v>0</v>
      </c>
      <c r="T245" s="188" t="n">
        <f aca="false">S245*H245</f>
        <v>0</v>
      </c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R245" s="189" t="s">
        <v>200</v>
      </c>
      <c r="AT245" s="189" t="s">
        <v>118</v>
      </c>
      <c r="AU245" s="189" t="s">
        <v>123</v>
      </c>
      <c r="AY245" s="3" t="s">
        <v>115</v>
      </c>
      <c r="BE245" s="190" t="n">
        <f aca="false">IF(N245="základná",J245,0)</f>
        <v>0</v>
      </c>
      <c r="BF245" s="190" t="n">
        <f aca="false">IF(N245="znížená",J245,0)</f>
        <v>0</v>
      </c>
      <c r="BG245" s="190" t="n">
        <f aca="false">IF(N245="zákl. prenesená",J245,0)</f>
        <v>0</v>
      </c>
      <c r="BH245" s="190" t="n">
        <f aca="false">IF(N245="zníž. prenesená",J245,0)</f>
        <v>0</v>
      </c>
      <c r="BI245" s="190" t="n">
        <f aca="false">IF(N245="nulová",J245,0)</f>
        <v>0</v>
      </c>
      <c r="BJ245" s="3" t="s">
        <v>123</v>
      </c>
      <c r="BK245" s="191" t="n">
        <f aca="false">ROUND(I245*H245,3)</f>
        <v>0</v>
      </c>
      <c r="BL245" s="3" t="s">
        <v>200</v>
      </c>
      <c r="BM245" s="189" t="s">
        <v>404</v>
      </c>
    </row>
    <row r="246" customFormat="false" ht="21.75" hidden="false" customHeight="true" outlineLevel="0" collapsed="false">
      <c r="A246" s="22"/>
      <c r="B246" s="177"/>
      <c r="C246" s="211" t="s">
        <v>405</v>
      </c>
      <c r="D246" s="211" t="s">
        <v>162</v>
      </c>
      <c r="E246" s="212" t="s">
        <v>406</v>
      </c>
      <c r="F246" s="213" t="s">
        <v>407</v>
      </c>
      <c r="G246" s="214" t="s">
        <v>145</v>
      </c>
      <c r="H246" s="215" t="n">
        <v>3</v>
      </c>
      <c r="I246" s="216"/>
      <c r="J246" s="215" t="n">
        <f aca="false">ROUND(I246*H246,3)</f>
        <v>0</v>
      </c>
      <c r="K246" s="217"/>
      <c r="L246" s="218"/>
      <c r="M246" s="219"/>
      <c r="N246" s="220" t="s">
        <v>40</v>
      </c>
      <c r="O246" s="60"/>
      <c r="P246" s="187" t="n">
        <f aca="false">O246*H246</f>
        <v>0</v>
      </c>
      <c r="Q246" s="187" t="n">
        <v>0.001</v>
      </c>
      <c r="R246" s="187" t="n">
        <f aca="false">Q246*H246</f>
        <v>0.003</v>
      </c>
      <c r="S246" s="187" t="n">
        <v>0</v>
      </c>
      <c r="T246" s="188" t="n">
        <f aca="false">S246*H246</f>
        <v>0</v>
      </c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R246" s="189" t="s">
        <v>278</v>
      </c>
      <c r="AT246" s="189" t="s">
        <v>162</v>
      </c>
      <c r="AU246" s="189" t="s">
        <v>123</v>
      </c>
      <c r="AY246" s="3" t="s">
        <v>115</v>
      </c>
      <c r="BE246" s="190" t="n">
        <f aca="false">IF(N246="základná",J246,0)</f>
        <v>0</v>
      </c>
      <c r="BF246" s="190" t="n">
        <f aca="false">IF(N246="znížená",J246,0)</f>
        <v>0</v>
      </c>
      <c r="BG246" s="190" t="n">
        <f aca="false">IF(N246="zákl. prenesená",J246,0)</f>
        <v>0</v>
      </c>
      <c r="BH246" s="190" t="n">
        <f aca="false">IF(N246="zníž. prenesená",J246,0)</f>
        <v>0</v>
      </c>
      <c r="BI246" s="190" t="n">
        <f aca="false">IF(N246="nulová",J246,0)</f>
        <v>0</v>
      </c>
      <c r="BJ246" s="3" t="s">
        <v>123</v>
      </c>
      <c r="BK246" s="191" t="n">
        <f aca="false">ROUND(I246*H246,3)</f>
        <v>0</v>
      </c>
      <c r="BL246" s="3" t="s">
        <v>200</v>
      </c>
      <c r="BM246" s="189" t="s">
        <v>408</v>
      </c>
    </row>
    <row r="247" customFormat="false" ht="33" hidden="false" customHeight="true" outlineLevel="0" collapsed="false">
      <c r="A247" s="22"/>
      <c r="B247" s="177"/>
      <c r="C247" s="211" t="s">
        <v>409</v>
      </c>
      <c r="D247" s="211" t="s">
        <v>162</v>
      </c>
      <c r="E247" s="212" t="s">
        <v>410</v>
      </c>
      <c r="F247" s="213" t="s">
        <v>411</v>
      </c>
      <c r="G247" s="214" t="s">
        <v>145</v>
      </c>
      <c r="H247" s="215" t="n">
        <v>3</v>
      </c>
      <c r="I247" s="216"/>
      <c r="J247" s="215" t="n">
        <f aca="false">ROUND(I247*H247,3)</f>
        <v>0</v>
      </c>
      <c r="K247" s="217"/>
      <c r="L247" s="218"/>
      <c r="M247" s="219"/>
      <c r="N247" s="220" t="s">
        <v>40</v>
      </c>
      <c r="O247" s="60"/>
      <c r="P247" s="187" t="n">
        <f aca="false">O247*H247</f>
        <v>0</v>
      </c>
      <c r="Q247" s="187" t="n">
        <v>0.025</v>
      </c>
      <c r="R247" s="187" t="n">
        <f aca="false">Q247*H247</f>
        <v>0.075</v>
      </c>
      <c r="S247" s="187" t="n">
        <v>0</v>
      </c>
      <c r="T247" s="188" t="n">
        <f aca="false">S247*H247</f>
        <v>0</v>
      </c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R247" s="189" t="s">
        <v>278</v>
      </c>
      <c r="AT247" s="189" t="s">
        <v>162</v>
      </c>
      <c r="AU247" s="189" t="s">
        <v>123</v>
      </c>
      <c r="AY247" s="3" t="s">
        <v>115</v>
      </c>
      <c r="BE247" s="190" t="n">
        <f aca="false">IF(N247="základná",J247,0)</f>
        <v>0</v>
      </c>
      <c r="BF247" s="190" t="n">
        <f aca="false">IF(N247="znížená",J247,0)</f>
        <v>0</v>
      </c>
      <c r="BG247" s="190" t="n">
        <f aca="false">IF(N247="zákl. prenesená",J247,0)</f>
        <v>0</v>
      </c>
      <c r="BH247" s="190" t="n">
        <f aca="false">IF(N247="zníž. prenesená",J247,0)</f>
        <v>0</v>
      </c>
      <c r="BI247" s="190" t="n">
        <f aca="false">IF(N247="nulová",J247,0)</f>
        <v>0</v>
      </c>
      <c r="BJ247" s="3" t="s">
        <v>123</v>
      </c>
      <c r="BK247" s="191" t="n">
        <f aca="false">ROUND(I247*H247,3)</f>
        <v>0</v>
      </c>
      <c r="BL247" s="3" t="s">
        <v>200</v>
      </c>
      <c r="BM247" s="189" t="s">
        <v>412</v>
      </c>
    </row>
    <row r="248" customFormat="false" ht="21.75" hidden="false" customHeight="true" outlineLevel="0" collapsed="false">
      <c r="A248" s="22"/>
      <c r="B248" s="177"/>
      <c r="C248" s="178" t="s">
        <v>413</v>
      </c>
      <c r="D248" s="178" t="s">
        <v>118</v>
      </c>
      <c r="E248" s="179" t="s">
        <v>414</v>
      </c>
      <c r="F248" s="180" t="s">
        <v>415</v>
      </c>
      <c r="G248" s="181" t="s">
        <v>145</v>
      </c>
      <c r="H248" s="182" t="n">
        <v>7</v>
      </c>
      <c r="I248" s="183"/>
      <c r="J248" s="182" t="n">
        <f aca="false">ROUND(I248*H248,3)</f>
        <v>0</v>
      </c>
      <c r="K248" s="184"/>
      <c r="L248" s="23"/>
      <c r="M248" s="185"/>
      <c r="N248" s="186" t="s">
        <v>40</v>
      </c>
      <c r="O248" s="60"/>
      <c r="P248" s="187" t="n">
        <f aca="false">O248*H248</f>
        <v>0</v>
      </c>
      <c r="Q248" s="187" t="n">
        <v>0.0003</v>
      </c>
      <c r="R248" s="187" t="n">
        <f aca="false">Q248*H248</f>
        <v>0.0021</v>
      </c>
      <c r="S248" s="187" t="n">
        <v>0</v>
      </c>
      <c r="T248" s="188" t="n">
        <f aca="false">S248*H248</f>
        <v>0</v>
      </c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R248" s="189" t="s">
        <v>200</v>
      </c>
      <c r="AT248" s="189" t="s">
        <v>118</v>
      </c>
      <c r="AU248" s="189" t="s">
        <v>123</v>
      </c>
      <c r="AY248" s="3" t="s">
        <v>115</v>
      </c>
      <c r="BE248" s="190" t="n">
        <f aca="false">IF(N248="základná",J248,0)</f>
        <v>0</v>
      </c>
      <c r="BF248" s="190" t="n">
        <f aca="false">IF(N248="znížená",J248,0)</f>
        <v>0</v>
      </c>
      <c r="BG248" s="190" t="n">
        <f aca="false">IF(N248="zákl. prenesená",J248,0)</f>
        <v>0</v>
      </c>
      <c r="BH248" s="190" t="n">
        <f aca="false">IF(N248="zníž. prenesená",J248,0)</f>
        <v>0</v>
      </c>
      <c r="BI248" s="190" t="n">
        <f aca="false">IF(N248="nulová",J248,0)</f>
        <v>0</v>
      </c>
      <c r="BJ248" s="3" t="s">
        <v>123</v>
      </c>
      <c r="BK248" s="191" t="n">
        <f aca="false">ROUND(I248*H248,3)</f>
        <v>0</v>
      </c>
      <c r="BL248" s="3" t="s">
        <v>200</v>
      </c>
      <c r="BM248" s="189" t="s">
        <v>416</v>
      </c>
    </row>
    <row r="249" customFormat="false" ht="21.75" hidden="false" customHeight="true" outlineLevel="0" collapsed="false">
      <c r="A249" s="22"/>
      <c r="B249" s="177"/>
      <c r="C249" s="211" t="s">
        <v>417</v>
      </c>
      <c r="D249" s="211" t="s">
        <v>162</v>
      </c>
      <c r="E249" s="212" t="s">
        <v>418</v>
      </c>
      <c r="F249" s="213" t="s">
        <v>419</v>
      </c>
      <c r="G249" s="214" t="s">
        <v>256</v>
      </c>
      <c r="H249" s="215" t="n">
        <v>14</v>
      </c>
      <c r="I249" s="216"/>
      <c r="J249" s="215" t="n">
        <f aca="false">ROUND(I249*H249,3)</f>
        <v>0</v>
      </c>
      <c r="K249" s="217"/>
      <c r="L249" s="218"/>
      <c r="M249" s="219"/>
      <c r="N249" s="220" t="s">
        <v>40</v>
      </c>
      <c r="O249" s="60"/>
      <c r="P249" s="187" t="n">
        <f aca="false">O249*H249</f>
        <v>0</v>
      </c>
      <c r="Q249" s="187" t="n">
        <v>0.00114</v>
      </c>
      <c r="R249" s="187" t="n">
        <f aca="false">Q249*H249</f>
        <v>0.01596</v>
      </c>
      <c r="S249" s="187" t="n">
        <v>0</v>
      </c>
      <c r="T249" s="188" t="n">
        <f aca="false">S249*H249</f>
        <v>0</v>
      </c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R249" s="189" t="s">
        <v>278</v>
      </c>
      <c r="AT249" s="189" t="s">
        <v>162</v>
      </c>
      <c r="AU249" s="189" t="s">
        <v>123</v>
      </c>
      <c r="AY249" s="3" t="s">
        <v>115</v>
      </c>
      <c r="BE249" s="190" t="n">
        <f aca="false">IF(N249="základná",J249,0)</f>
        <v>0</v>
      </c>
      <c r="BF249" s="190" t="n">
        <f aca="false">IF(N249="znížená",J249,0)</f>
        <v>0</v>
      </c>
      <c r="BG249" s="190" t="n">
        <f aca="false">IF(N249="zákl. prenesená",J249,0)</f>
        <v>0</v>
      </c>
      <c r="BH249" s="190" t="n">
        <f aca="false">IF(N249="zníž. prenesená",J249,0)</f>
        <v>0</v>
      </c>
      <c r="BI249" s="190" t="n">
        <f aca="false">IF(N249="nulová",J249,0)</f>
        <v>0</v>
      </c>
      <c r="BJ249" s="3" t="s">
        <v>123</v>
      </c>
      <c r="BK249" s="191" t="n">
        <f aca="false">ROUND(I249*H249,3)</f>
        <v>0</v>
      </c>
      <c r="BL249" s="3" t="s">
        <v>200</v>
      </c>
      <c r="BM249" s="189" t="s">
        <v>420</v>
      </c>
    </row>
    <row r="250" s="192" customFormat="true" ht="10.2" hidden="false" customHeight="false" outlineLevel="0" collapsed="false">
      <c r="B250" s="193"/>
      <c r="D250" s="194" t="s">
        <v>125</v>
      </c>
      <c r="E250" s="195"/>
      <c r="F250" s="196" t="s">
        <v>366</v>
      </c>
      <c r="H250" s="197" t="n">
        <v>14</v>
      </c>
      <c r="I250" s="198"/>
      <c r="L250" s="193"/>
      <c r="M250" s="199"/>
      <c r="N250" s="200"/>
      <c r="O250" s="200"/>
      <c r="P250" s="200"/>
      <c r="Q250" s="200"/>
      <c r="R250" s="200"/>
      <c r="S250" s="200"/>
      <c r="T250" s="201"/>
      <c r="AT250" s="195" t="s">
        <v>125</v>
      </c>
      <c r="AU250" s="195" t="s">
        <v>123</v>
      </c>
      <c r="AV250" s="192" t="s">
        <v>123</v>
      </c>
      <c r="AW250" s="192" t="s">
        <v>29</v>
      </c>
      <c r="AX250" s="192" t="s">
        <v>79</v>
      </c>
      <c r="AY250" s="195" t="s">
        <v>115</v>
      </c>
    </row>
    <row r="251" s="27" customFormat="true" ht="16.5" hidden="false" customHeight="true" outlineLevel="0" collapsed="false">
      <c r="A251" s="22"/>
      <c r="B251" s="177"/>
      <c r="C251" s="178" t="s">
        <v>421</v>
      </c>
      <c r="D251" s="178" t="s">
        <v>118</v>
      </c>
      <c r="E251" s="179" t="s">
        <v>422</v>
      </c>
      <c r="F251" s="180" t="s">
        <v>423</v>
      </c>
      <c r="G251" s="181" t="s">
        <v>145</v>
      </c>
      <c r="H251" s="182" t="n">
        <v>3</v>
      </c>
      <c r="I251" s="183"/>
      <c r="J251" s="182" t="n">
        <f aca="false">ROUND(I251*H251,3)</f>
        <v>0</v>
      </c>
      <c r="K251" s="184"/>
      <c r="L251" s="23"/>
      <c r="M251" s="185"/>
      <c r="N251" s="186" t="s">
        <v>40</v>
      </c>
      <c r="O251" s="60"/>
      <c r="P251" s="187" t="n">
        <f aca="false">O251*H251</f>
        <v>0</v>
      </c>
      <c r="Q251" s="187" t="n">
        <v>3E-005</v>
      </c>
      <c r="R251" s="187" t="n">
        <f aca="false">Q251*H251</f>
        <v>9E-005</v>
      </c>
      <c r="S251" s="187" t="n">
        <v>0</v>
      </c>
      <c r="T251" s="188" t="n">
        <f aca="false">S251*H251</f>
        <v>0</v>
      </c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R251" s="189" t="s">
        <v>200</v>
      </c>
      <c r="AT251" s="189" t="s">
        <v>118</v>
      </c>
      <c r="AU251" s="189" t="s">
        <v>123</v>
      </c>
      <c r="AY251" s="3" t="s">
        <v>115</v>
      </c>
      <c r="BE251" s="190" t="n">
        <f aca="false">IF(N251="základná",J251,0)</f>
        <v>0</v>
      </c>
      <c r="BF251" s="190" t="n">
        <f aca="false">IF(N251="znížená",J251,0)</f>
        <v>0</v>
      </c>
      <c r="BG251" s="190" t="n">
        <f aca="false">IF(N251="zákl. prenesená",J251,0)</f>
        <v>0</v>
      </c>
      <c r="BH251" s="190" t="n">
        <f aca="false">IF(N251="zníž. prenesená",J251,0)</f>
        <v>0</v>
      </c>
      <c r="BI251" s="190" t="n">
        <f aca="false">IF(N251="nulová",J251,0)</f>
        <v>0</v>
      </c>
      <c r="BJ251" s="3" t="s">
        <v>123</v>
      </c>
      <c r="BK251" s="191" t="n">
        <f aca="false">ROUND(I251*H251,3)</f>
        <v>0</v>
      </c>
      <c r="BL251" s="3" t="s">
        <v>200</v>
      </c>
      <c r="BM251" s="189" t="s">
        <v>424</v>
      </c>
    </row>
    <row r="252" customFormat="false" ht="16.5" hidden="false" customHeight="true" outlineLevel="0" collapsed="false">
      <c r="A252" s="22"/>
      <c r="B252" s="177"/>
      <c r="C252" s="211" t="s">
        <v>425</v>
      </c>
      <c r="D252" s="211" t="s">
        <v>162</v>
      </c>
      <c r="E252" s="212" t="s">
        <v>426</v>
      </c>
      <c r="F252" s="213" t="s">
        <v>427</v>
      </c>
      <c r="G252" s="214" t="s">
        <v>145</v>
      </c>
      <c r="H252" s="215" t="n">
        <v>3</v>
      </c>
      <c r="I252" s="216"/>
      <c r="J252" s="215" t="n">
        <f aca="false">ROUND(I252*H252,3)</f>
        <v>0</v>
      </c>
      <c r="K252" s="217"/>
      <c r="L252" s="218"/>
      <c r="M252" s="219"/>
      <c r="N252" s="220" t="s">
        <v>40</v>
      </c>
      <c r="O252" s="60"/>
      <c r="P252" s="187" t="n">
        <f aca="false">O252*H252</f>
        <v>0</v>
      </c>
      <c r="Q252" s="187" t="n">
        <v>0.00185</v>
      </c>
      <c r="R252" s="187" t="n">
        <f aca="false">Q252*H252</f>
        <v>0.00555</v>
      </c>
      <c r="S252" s="187" t="n">
        <v>0</v>
      </c>
      <c r="T252" s="188" t="n">
        <f aca="false">S252*H252</f>
        <v>0</v>
      </c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R252" s="189" t="s">
        <v>278</v>
      </c>
      <c r="AT252" s="189" t="s">
        <v>162</v>
      </c>
      <c r="AU252" s="189" t="s">
        <v>123</v>
      </c>
      <c r="AY252" s="3" t="s">
        <v>115</v>
      </c>
      <c r="BE252" s="190" t="n">
        <f aca="false">IF(N252="základná",J252,0)</f>
        <v>0</v>
      </c>
      <c r="BF252" s="190" t="n">
        <f aca="false">IF(N252="znížená",J252,0)</f>
        <v>0</v>
      </c>
      <c r="BG252" s="190" t="n">
        <f aca="false">IF(N252="zákl. prenesená",J252,0)</f>
        <v>0</v>
      </c>
      <c r="BH252" s="190" t="n">
        <f aca="false">IF(N252="zníž. prenesená",J252,0)</f>
        <v>0</v>
      </c>
      <c r="BI252" s="190" t="n">
        <f aca="false">IF(N252="nulová",J252,0)</f>
        <v>0</v>
      </c>
      <c r="BJ252" s="3" t="s">
        <v>123</v>
      </c>
      <c r="BK252" s="191" t="n">
        <f aca="false">ROUND(I252*H252,3)</f>
        <v>0</v>
      </c>
      <c r="BL252" s="3" t="s">
        <v>200</v>
      </c>
      <c r="BM252" s="189" t="s">
        <v>428</v>
      </c>
    </row>
    <row r="253" customFormat="false" ht="21.75" hidden="false" customHeight="true" outlineLevel="0" collapsed="false">
      <c r="A253" s="22"/>
      <c r="B253" s="177"/>
      <c r="C253" s="178" t="s">
        <v>429</v>
      </c>
      <c r="D253" s="178" t="s">
        <v>118</v>
      </c>
      <c r="E253" s="179" t="s">
        <v>430</v>
      </c>
      <c r="F253" s="180" t="s">
        <v>431</v>
      </c>
      <c r="G253" s="181" t="s">
        <v>375</v>
      </c>
      <c r="H253" s="183"/>
      <c r="I253" s="183"/>
      <c r="J253" s="182" t="n">
        <f aca="false">ROUND(I253*H253,3)</f>
        <v>0</v>
      </c>
      <c r="K253" s="184"/>
      <c r="L253" s="23"/>
      <c r="M253" s="185"/>
      <c r="N253" s="186" t="s">
        <v>40</v>
      </c>
      <c r="O253" s="60"/>
      <c r="P253" s="187" t="n">
        <f aca="false">O253*H253</f>
        <v>0</v>
      </c>
      <c r="Q253" s="187" t="n">
        <v>0</v>
      </c>
      <c r="R253" s="187" t="n">
        <f aca="false">Q253*H253</f>
        <v>0</v>
      </c>
      <c r="S253" s="187" t="n">
        <v>0</v>
      </c>
      <c r="T253" s="188" t="n">
        <f aca="false">S253*H253</f>
        <v>0</v>
      </c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R253" s="189" t="s">
        <v>200</v>
      </c>
      <c r="AT253" s="189" t="s">
        <v>118</v>
      </c>
      <c r="AU253" s="189" t="s">
        <v>123</v>
      </c>
      <c r="AY253" s="3" t="s">
        <v>115</v>
      </c>
      <c r="BE253" s="190" t="n">
        <f aca="false">IF(N253="základná",J253,0)</f>
        <v>0</v>
      </c>
      <c r="BF253" s="190" t="n">
        <f aca="false">IF(N253="znížená",J253,0)</f>
        <v>0</v>
      </c>
      <c r="BG253" s="190" t="n">
        <f aca="false">IF(N253="zákl. prenesená",J253,0)</f>
        <v>0</v>
      </c>
      <c r="BH253" s="190" t="n">
        <f aca="false">IF(N253="zníž. prenesená",J253,0)</f>
        <v>0</v>
      </c>
      <c r="BI253" s="190" t="n">
        <f aca="false">IF(N253="nulová",J253,0)</f>
        <v>0</v>
      </c>
      <c r="BJ253" s="3" t="s">
        <v>123</v>
      </c>
      <c r="BK253" s="191" t="n">
        <f aca="false">ROUND(I253*H253,3)</f>
        <v>0</v>
      </c>
      <c r="BL253" s="3" t="s">
        <v>200</v>
      </c>
      <c r="BM253" s="189" t="s">
        <v>432</v>
      </c>
    </row>
    <row r="254" s="163" customFormat="true" ht="22.95" hidden="false" customHeight="true" outlineLevel="0" collapsed="false">
      <c r="B254" s="164"/>
      <c r="D254" s="165" t="s">
        <v>73</v>
      </c>
      <c r="E254" s="175" t="s">
        <v>433</v>
      </c>
      <c r="F254" s="175" t="s">
        <v>434</v>
      </c>
      <c r="I254" s="167"/>
      <c r="J254" s="176" t="n">
        <f aca="false">BK254</f>
        <v>0</v>
      </c>
      <c r="L254" s="164"/>
      <c r="M254" s="169"/>
      <c r="N254" s="170"/>
      <c r="O254" s="170"/>
      <c r="P254" s="171" t="n">
        <f aca="false">SUM(P255:P262)</f>
        <v>0</v>
      </c>
      <c r="Q254" s="170"/>
      <c r="R254" s="171" t="n">
        <f aca="false">SUM(R255:R262)</f>
        <v>2.6031756</v>
      </c>
      <c r="S254" s="170"/>
      <c r="T254" s="172" t="n">
        <f aca="false">SUM(T255:T262)</f>
        <v>0</v>
      </c>
      <c r="AR254" s="165" t="s">
        <v>123</v>
      </c>
      <c r="AT254" s="173" t="s">
        <v>73</v>
      </c>
      <c r="AU254" s="173" t="s">
        <v>79</v>
      </c>
      <c r="AY254" s="165" t="s">
        <v>115</v>
      </c>
      <c r="BK254" s="174" t="n">
        <f aca="false">SUM(BK255:BK262)</f>
        <v>0</v>
      </c>
    </row>
    <row r="255" s="27" customFormat="true" ht="16.5" hidden="false" customHeight="true" outlineLevel="0" collapsed="false">
      <c r="A255" s="22"/>
      <c r="B255" s="177"/>
      <c r="C255" s="178" t="s">
        <v>435</v>
      </c>
      <c r="D255" s="178" t="s">
        <v>118</v>
      </c>
      <c r="E255" s="179" t="s">
        <v>436</v>
      </c>
      <c r="F255" s="180" t="s">
        <v>437</v>
      </c>
      <c r="G255" s="181" t="s">
        <v>256</v>
      </c>
      <c r="H255" s="182" t="n">
        <v>40.1</v>
      </c>
      <c r="I255" s="183"/>
      <c r="J255" s="182" t="n">
        <f aca="false">ROUND(I255*H255,3)</f>
        <v>0</v>
      </c>
      <c r="K255" s="184"/>
      <c r="L255" s="23"/>
      <c r="M255" s="185"/>
      <c r="N255" s="186" t="s">
        <v>40</v>
      </c>
      <c r="O255" s="60"/>
      <c r="P255" s="187" t="n">
        <f aca="false">O255*H255</f>
        <v>0</v>
      </c>
      <c r="Q255" s="187" t="n">
        <v>0.00457</v>
      </c>
      <c r="R255" s="187" t="n">
        <f aca="false">Q255*H255</f>
        <v>0.183257</v>
      </c>
      <c r="S255" s="187" t="n">
        <v>0</v>
      </c>
      <c r="T255" s="188" t="n">
        <f aca="false">S255*H255</f>
        <v>0</v>
      </c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R255" s="189" t="s">
        <v>200</v>
      </c>
      <c r="AT255" s="189" t="s">
        <v>118</v>
      </c>
      <c r="AU255" s="189" t="s">
        <v>123</v>
      </c>
      <c r="AY255" s="3" t="s">
        <v>115</v>
      </c>
      <c r="BE255" s="190" t="n">
        <f aca="false">IF(N255="základná",J255,0)</f>
        <v>0</v>
      </c>
      <c r="BF255" s="190" t="n">
        <f aca="false">IF(N255="znížená",J255,0)</f>
        <v>0</v>
      </c>
      <c r="BG255" s="190" t="n">
        <f aca="false">IF(N255="zákl. prenesená",J255,0)</f>
        <v>0</v>
      </c>
      <c r="BH255" s="190" t="n">
        <f aca="false">IF(N255="zníž. prenesená",J255,0)</f>
        <v>0</v>
      </c>
      <c r="BI255" s="190" t="n">
        <f aca="false">IF(N255="nulová",J255,0)</f>
        <v>0</v>
      </c>
      <c r="BJ255" s="3" t="s">
        <v>123</v>
      </c>
      <c r="BK255" s="191" t="n">
        <f aca="false">ROUND(I255*H255,3)</f>
        <v>0</v>
      </c>
      <c r="BL255" s="3" t="s">
        <v>200</v>
      </c>
      <c r="BM255" s="189" t="s">
        <v>438</v>
      </c>
    </row>
    <row r="256" s="192" customFormat="true" ht="10.2" hidden="false" customHeight="false" outlineLevel="0" collapsed="false">
      <c r="B256" s="193"/>
      <c r="D256" s="194" t="s">
        <v>125</v>
      </c>
      <c r="E256" s="195"/>
      <c r="F256" s="196" t="s">
        <v>439</v>
      </c>
      <c r="H256" s="197" t="n">
        <v>40.1</v>
      </c>
      <c r="I256" s="198"/>
      <c r="L256" s="193"/>
      <c r="M256" s="199"/>
      <c r="N256" s="200"/>
      <c r="O256" s="200"/>
      <c r="P256" s="200"/>
      <c r="Q256" s="200"/>
      <c r="R256" s="200"/>
      <c r="S256" s="200"/>
      <c r="T256" s="201"/>
      <c r="AT256" s="195" t="s">
        <v>125</v>
      </c>
      <c r="AU256" s="195" t="s">
        <v>123</v>
      </c>
      <c r="AV256" s="192" t="s">
        <v>123</v>
      </c>
      <c r="AW256" s="192" t="s">
        <v>29</v>
      </c>
      <c r="AX256" s="192" t="s">
        <v>79</v>
      </c>
      <c r="AY256" s="195" t="s">
        <v>115</v>
      </c>
    </row>
    <row r="257" s="27" customFormat="true" ht="16.5" hidden="false" customHeight="true" outlineLevel="0" collapsed="false">
      <c r="A257" s="22"/>
      <c r="B257" s="177"/>
      <c r="C257" s="178" t="s">
        <v>440</v>
      </c>
      <c r="D257" s="178" t="s">
        <v>118</v>
      </c>
      <c r="E257" s="179" t="s">
        <v>441</v>
      </c>
      <c r="F257" s="180" t="s">
        <v>442</v>
      </c>
      <c r="G257" s="181" t="s">
        <v>170</v>
      </c>
      <c r="H257" s="182" t="n">
        <v>97.12</v>
      </c>
      <c r="I257" s="183"/>
      <c r="J257" s="182" t="n">
        <f aca="false">ROUND(I257*H257,3)</f>
        <v>0</v>
      </c>
      <c r="K257" s="184"/>
      <c r="L257" s="23"/>
      <c r="M257" s="185"/>
      <c r="N257" s="186" t="s">
        <v>40</v>
      </c>
      <c r="O257" s="60"/>
      <c r="P257" s="187" t="n">
        <f aca="false">O257*H257</f>
        <v>0</v>
      </c>
      <c r="Q257" s="187" t="n">
        <v>0.00469</v>
      </c>
      <c r="R257" s="187" t="n">
        <f aca="false">Q257*H257</f>
        <v>0.4554928</v>
      </c>
      <c r="S257" s="187" t="n">
        <v>0</v>
      </c>
      <c r="T257" s="188" t="n">
        <f aca="false">S257*H257</f>
        <v>0</v>
      </c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R257" s="189" t="s">
        <v>200</v>
      </c>
      <c r="AT257" s="189" t="s">
        <v>118</v>
      </c>
      <c r="AU257" s="189" t="s">
        <v>123</v>
      </c>
      <c r="AY257" s="3" t="s">
        <v>115</v>
      </c>
      <c r="BE257" s="190" t="n">
        <f aca="false">IF(N257="základná",J257,0)</f>
        <v>0</v>
      </c>
      <c r="BF257" s="190" t="n">
        <f aca="false">IF(N257="znížená",J257,0)</f>
        <v>0</v>
      </c>
      <c r="BG257" s="190" t="n">
        <f aca="false">IF(N257="zákl. prenesená",J257,0)</f>
        <v>0</v>
      </c>
      <c r="BH257" s="190" t="n">
        <f aca="false">IF(N257="zníž. prenesená",J257,0)</f>
        <v>0</v>
      </c>
      <c r="BI257" s="190" t="n">
        <f aca="false">IF(N257="nulová",J257,0)</f>
        <v>0</v>
      </c>
      <c r="BJ257" s="3" t="s">
        <v>123</v>
      </c>
      <c r="BK257" s="191" t="n">
        <f aca="false">ROUND(I257*H257,3)</f>
        <v>0</v>
      </c>
      <c r="BL257" s="3" t="s">
        <v>200</v>
      </c>
      <c r="BM257" s="189" t="s">
        <v>443</v>
      </c>
    </row>
    <row r="258" s="192" customFormat="true" ht="10.2" hidden="false" customHeight="false" outlineLevel="0" collapsed="false">
      <c r="B258" s="193"/>
      <c r="D258" s="194" t="s">
        <v>125</v>
      </c>
      <c r="E258" s="195"/>
      <c r="F258" s="196" t="s">
        <v>444</v>
      </c>
      <c r="H258" s="197" t="n">
        <v>97.12</v>
      </c>
      <c r="I258" s="198"/>
      <c r="L258" s="193"/>
      <c r="M258" s="199"/>
      <c r="N258" s="200"/>
      <c r="O258" s="200"/>
      <c r="P258" s="200"/>
      <c r="Q258" s="200"/>
      <c r="R258" s="200"/>
      <c r="S258" s="200"/>
      <c r="T258" s="201"/>
      <c r="AT258" s="195" t="s">
        <v>125</v>
      </c>
      <c r="AU258" s="195" t="s">
        <v>123</v>
      </c>
      <c r="AV258" s="192" t="s">
        <v>123</v>
      </c>
      <c r="AW258" s="192" t="s">
        <v>29</v>
      </c>
      <c r="AX258" s="192" t="s">
        <v>79</v>
      </c>
      <c r="AY258" s="195" t="s">
        <v>115</v>
      </c>
    </row>
    <row r="259" s="27" customFormat="true" ht="16.5" hidden="false" customHeight="true" outlineLevel="0" collapsed="false">
      <c r="A259" s="22"/>
      <c r="B259" s="177"/>
      <c r="C259" s="211" t="s">
        <v>445</v>
      </c>
      <c r="D259" s="211" t="s">
        <v>162</v>
      </c>
      <c r="E259" s="212" t="s">
        <v>446</v>
      </c>
      <c r="F259" s="213" t="s">
        <v>447</v>
      </c>
      <c r="G259" s="214" t="s">
        <v>170</v>
      </c>
      <c r="H259" s="215" t="n">
        <v>110.361</v>
      </c>
      <c r="I259" s="216"/>
      <c r="J259" s="215" t="n">
        <f aca="false">ROUND(I259*H259,3)</f>
        <v>0</v>
      </c>
      <c r="K259" s="217"/>
      <c r="L259" s="218"/>
      <c r="M259" s="219"/>
      <c r="N259" s="220" t="s">
        <v>40</v>
      </c>
      <c r="O259" s="60"/>
      <c r="P259" s="187" t="n">
        <f aca="false">O259*H259</f>
        <v>0</v>
      </c>
      <c r="Q259" s="187" t="n">
        <v>0.0178</v>
      </c>
      <c r="R259" s="187" t="n">
        <f aca="false">Q259*H259</f>
        <v>1.9644258</v>
      </c>
      <c r="S259" s="187" t="n">
        <v>0</v>
      </c>
      <c r="T259" s="188" t="n">
        <f aca="false">S259*H259</f>
        <v>0</v>
      </c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R259" s="189" t="s">
        <v>278</v>
      </c>
      <c r="AT259" s="189" t="s">
        <v>162</v>
      </c>
      <c r="AU259" s="189" t="s">
        <v>123</v>
      </c>
      <c r="AY259" s="3" t="s">
        <v>115</v>
      </c>
      <c r="BE259" s="190" t="n">
        <f aca="false">IF(N259="základná",J259,0)</f>
        <v>0</v>
      </c>
      <c r="BF259" s="190" t="n">
        <f aca="false">IF(N259="znížená",J259,0)</f>
        <v>0</v>
      </c>
      <c r="BG259" s="190" t="n">
        <f aca="false">IF(N259="zákl. prenesená",J259,0)</f>
        <v>0</v>
      </c>
      <c r="BH259" s="190" t="n">
        <f aca="false">IF(N259="zníž. prenesená",J259,0)</f>
        <v>0</v>
      </c>
      <c r="BI259" s="190" t="n">
        <f aca="false">IF(N259="nulová",J259,0)</f>
        <v>0</v>
      </c>
      <c r="BJ259" s="3" t="s">
        <v>123</v>
      </c>
      <c r="BK259" s="191" t="n">
        <f aca="false">ROUND(I259*H259,3)</f>
        <v>0</v>
      </c>
      <c r="BL259" s="3" t="s">
        <v>200</v>
      </c>
      <c r="BM259" s="189" t="s">
        <v>448</v>
      </c>
    </row>
    <row r="260" s="192" customFormat="true" ht="10.2" hidden="false" customHeight="false" outlineLevel="0" collapsed="false">
      <c r="B260" s="193"/>
      <c r="D260" s="194" t="s">
        <v>125</v>
      </c>
      <c r="E260" s="195"/>
      <c r="F260" s="196" t="s">
        <v>449</v>
      </c>
      <c r="H260" s="197" t="n">
        <v>100.328</v>
      </c>
      <c r="I260" s="198"/>
      <c r="L260" s="193"/>
      <c r="M260" s="199"/>
      <c r="N260" s="200"/>
      <c r="O260" s="200"/>
      <c r="P260" s="200"/>
      <c r="Q260" s="200"/>
      <c r="R260" s="200"/>
      <c r="S260" s="200"/>
      <c r="T260" s="201"/>
      <c r="AT260" s="195" t="s">
        <v>125</v>
      </c>
      <c r="AU260" s="195" t="s">
        <v>123</v>
      </c>
      <c r="AV260" s="192" t="s">
        <v>123</v>
      </c>
      <c r="AW260" s="192" t="s">
        <v>29</v>
      </c>
      <c r="AX260" s="192" t="s">
        <v>79</v>
      </c>
      <c r="AY260" s="195" t="s">
        <v>115</v>
      </c>
    </row>
    <row r="261" s="192" customFormat="true" ht="10.2" hidden="false" customHeight="false" outlineLevel="0" collapsed="false">
      <c r="B261" s="193"/>
      <c r="D261" s="194" t="s">
        <v>125</v>
      </c>
      <c r="E261" s="0"/>
      <c r="F261" s="196" t="s">
        <v>450</v>
      </c>
      <c r="H261" s="197" t="n">
        <v>110.361</v>
      </c>
      <c r="I261" s="198"/>
      <c r="L261" s="193"/>
      <c r="M261" s="199"/>
      <c r="N261" s="200"/>
      <c r="O261" s="200"/>
      <c r="P261" s="200"/>
      <c r="Q261" s="200"/>
      <c r="R261" s="200"/>
      <c r="S261" s="200"/>
      <c r="T261" s="201"/>
      <c r="AT261" s="195" t="s">
        <v>125</v>
      </c>
      <c r="AU261" s="195" t="s">
        <v>123</v>
      </c>
      <c r="AV261" s="192" t="s">
        <v>123</v>
      </c>
      <c r="AW261" s="192" t="s">
        <v>2</v>
      </c>
      <c r="AX261" s="192" t="s">
        <v>79</v>
      </c>
      <c r="AY261" s="195" t="s">
        <v>115</v>
      </c>
    </row>
    <row r="262" s="27" customFormat="true" ht="21.75" hidden="false" customHeight="true" outlineLevel="0" collapsed="false">
      <c r="A262" s="22"/>
      <c r="B262" s="177"/>
      <c r="C262" s="178" t="s">
        <v>451</v>
      </c>
      <c r="D262" s="178" t="s">
        <v>118</v>
      </c>
      <c r="E262" s="179" t="s">
        <v>452</v>
      </c>
      <c r="F262" s="180" t="s">
        <v>453</v>
      </c>
      <c r="G262" s="181" t="s">
        <v>375</v>
      </c>
      <c r="H262" s="183"/>
      <c r="I262" s="183"/>
      <c r="J262" s="182" t="n">
        <f aca="false">ROUND(I262*H262,3)</f>
        <v>0</v>
      </c>
      <c r="K262" s="184"/>
      <c r="L262" s="23"/>
      <c r="M262" s="185"/>
      <c r="N262" s="186" t="s">
        <v>40</v>
      </c>
      <c r="O262" s="60"/>
      <c r="P262" s="187" t="n">
        <f aca="false">O262*H262</f>
        <v>0</v>
      </c>
      <c r="Q262" s="187" t="n">
        <v>0</v>
      </c>
      <c r="R262" s="187" t="n">
        <f aca="false">Q262*H262</f>
        <v>0</v>
      </c>
      <c r="S262" s="187" t="n">
        <v>0</v>
      </c>
      <c r="T262" s="188" t="n">
        <f aca="false">S262*H262</f>
        <v>0</v>
      </c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R262" s="189" t="s">
        <v>200</v>
      </c>
      <c r="AT262" s="189" t="s">
        <v>118</v>
      </c>
      <c r="AU262" s="189" t="s">
        <v>123</v>
      </c>
      <c r="AY262" s="3" t="s">
        <v>115</v>
      </c>
      <c r="BE262" s="190" t="n">
        <f aca="false">IF(N262="základná",J262,0)</f>
        <v>0</v>
      </c>
      <c r="BF262" s="190" t="n">
        <f aca="false">IF(N262="znížená",J262,0)</f>
        <v>0</v>
      </c>
      <c r="BG262" s="190" t="n">
        <f aca="false">IF(N262="zákl. prenesená",J262,0)</f>
        <v>0</v>
      </c>
      <c r="BH262" s="190" t="n">
        <f aca="false">IF(N262="zníž. prenesená",J262,0)</f>
        <v>0</v>
      </c>
      <c r="BI262" s="190" t="n">
        <f aca="false">IF(N262="nulová",J262,0)</f>
        <v>0</v>
      </c>
      <c r="BJ262" s="3" t="s">
        <v>123</v>
      </c>
      <c r="BK262" s="191" t="n">
        <f aca="false">ROUND(I262*H262,3)</f>
        <v>0</v>
      </c>
      <c r="BL262" s="3" t="s">
        <v>200</v>
      </c>
      <c r="BM262" s="189" t="s">
        <v>454</v>
      </c>
    </row>
    <row r="263" s="163" customFormat="true" ht="22.95" hidden="false" customHeight="true" outlineLevel="0" collapsed="false">
      <c r="B263" s="164"/>
      <c r="D263" s="165" t="s">
        <v>73</v>
      </c>
      <c r="E263" s="175" t="s">
        <v>455</v>
      </c>
      <c r="F263" s="175" t="s">
        <v>456</v>
      </c>
      <c r="I263" s="167"/>
      <c r="J263" s="176" t="n">
        <f aca="false">BK263</f>
        <v>0</v>
      </c>
      <c r="L263" s="164"/>
      <c r="M263" s="169"/>
      <c r="N263" s="170"/>
      <c r="O263" s="170"/>
      <c r="P263" s="171" t="n">
        <f aca="false">SUM(P264:P265)</f>
        <v>0</v>
      </c>
      <c r="Q263" s="170"/>
      <c r="R263" s="171" t="n">
        <f aca="false">SUM(R264:R265)</f>
        <v>0</v>
      </c>
      <c r="S263" s="170"/>
      <c r="T263" s="172" t="n">
        <f aca="false">SUM(T264:T265)</f>
        <v>0.09532</v>
      </c>
      <c r="AR263" s="165" t="s">
        <v>123</v>
      </c>
      <c r="AT263" s="173" t="s">
        <v>73</v>
      </c>
      <c r="AU263" s="173" t="s">
        <v>79</v>
      </c>
      <c r="AY263" s="165" t="s">
        <v>115</v>
      </c>
      <c r="BK263" s="174" t="n">
        <f aca="false">SUM(BK264:BK265)</f>
        <v>0</v>
      </c>
    </row>
    <row r="264" s="27" customFormat="true" ht="21.75" hidden="false" customHeight="true" outlineLevel="0" collapsed="false">
      <c r="A264" s="22"/>
      <c r="B264" s="177"/>
      <c r="C264" s="178" t="s">
        <v>457</v>
      </c>
      <c r="D264" s="178" t="s">
        <v>118</v>
      </c>
      <c r="E264" s="179" t="s">
        <v>458</v>
      </c>
      <c r="F264" s="180" t="s">
        <v>459</v>
      </c>
      <c r="G264" s="181" t="s">
        <v>170</v>
      </c>
      <c r="H264" s="182" t="n">
        <v>95.32</v>
      </c>
      <c r="I264" s="183"/>
      <c r="J264" s="182" t="n">
        <f aca="false">ROUND(I264*H264,3)</f>
        <v>0</v>
      </c>
      <c r="K264" s="184"/>
      <c r="L264" s="23"/>
      <c r="M264" s="185"/>
      <c r="N264" s="186" t="s">
        <v>40</v>
      </c>
      <c r="O264" s="60"/>
      <c r="P264" s="187" t="n">
        <f aca="false">O264*H264</f>
        <v>0</v>
      </c>
      <c r="Q264" s="187" t="n">
        <v>0</v>
      </c>
      <c r="R264" s="187" t="n">
        <f aca="false">Q264*H264</f>
        <v>0</v>
      </c>
      <c r="S264" s="187" t="n">
        <v>0.001</v>
      </c>
      <c r="T264" s="188" t="n">
        <f aca="false">S264*H264</f>
        <v>0.09532</v>
      </c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R264" s="189" t="s">
        <v>200</v>
      </c>
      <c r="AT264" s="189" t="s">
        <v>118</v>
      </c>
      <c r="AU264" s="189" t="s">
        <v>123</v>
      </c>
      <c r="AY264" s="3" t="s">
        <v>115</v>
      </c>
      <c r="BE264" s="190" t="n">
        <f aca="false">IF(N264="základná",J264,0)</f>
        <v>0</v>
      </c>
      <c r="BF264" s="190" t="n">
        <f aca="false">IF(N264="znížená",J264,0)</f>
        <v>0</v>
      </c>
      <c r="BG264" s="190" t="n">
        <f aca="false">IF(N264="zákl. prenesená",J264,0)</f>
        <v>0</v>
      </c>
      <c r="BH264" s="190" t="n">
        <f aca="false">IF(N264="zníž. prenesená",J264,0)</f>
        <v>0</v>
      </c>
      <c r="BI264" s="190" t="n">
        <f aca="false">IF(N264="nulová",J264,0)</f>
        <v>0</v>
      </c>
      <c r="BJ264" s="3" t="s">
        <v>123</v>
      </c>
      <c r="BK264" s="191" t="n">
        <f aca="false">ROUND(I264*H264,3)</f>
        <v>0</v>
      </c>
      <c r="BL264" s="3" t="s">
        <v>200</v>
      </c>
      <c r="BM264" s="189" t="s">
        <v>460</v>
      </c>
    </row>
    <row r="265" s="192" customFormat="true" ht="10.2" hidden="false" customHeight="false" outlineLevel="0" collapsed="false">
      <c r="B265" s="193"/>
      <c r="D265" s="194" t="s">
        <v>125</v>
      </c>
      <c r="E265" s="195"/>
      <c r="F265" s="196" t="s">
        <v>461</v>
      </c>
      <c r="H265" s="197" t="n">
        <v>95.32</v>
      </c>
      <c r="I265" s="198"/>
      <c r="L265" s="193"/>
      <c r="M265" s="199"/>
      <c r="N265" s="200"/>
      <c r="O265" s="200"/>
      <c r="P265" s="200"/>
      <c r="Q265" s="200"/>
      <c r="R265" s="200"/>
      <c r="S265" s="200"/>
      <c r="T265" s="201"/>
      <c r="AT265" s="195" t="s">
        <v>125</v>
      </c>
      <c r="AU265" s="195" t="s">
        <v>123</v>
      </c>
      <c r="AV265" s="192" t="s">
        <v>123</v>
      </c>
      <c r="AW265" s="192" t="s">
        <v>29</v>
      </c>
      <c r="AX265" s="192" t="s">
        <v>79</v>
      </c>
      <c r="AY265" s="195" t="s">
        <v>115</v>
      </c>
    </row>
    <row r="266" s="163" customFormat="true" ht="22.95" hidden="false" customHeight="true" outlineLevel="0" collapsed="false">
      <c r="B266" s="164"/>
      <c r="D266" s="165" t="s">
        <v>73</v>
      </c>
      <c r="E266" s="175" t="s">
        <v>462</v>
      </c>
      <c r="F266" s="175" t="s">
        <v>463</v>
      </c>
      <c r="I266" s="167"/>
      <c r="J266" s="176" t="n">
        <f aca="false">BK266</f>
        <v>0</v>
      </c>
      <c r="L266" s="164"/>
      <c r="M266" s="169"/>
      <c r="N266" s="170"/>
      <c r="O266" s="170"/>
      <c r="P266" s="171" t="n">
        <f aca="false">SUM(P267:P271)</f>
        <v>0</v>
      </c>
      <c r="Q266" s="170"/>
      <c r="R266" s="171" t="n">
        <f aca="false">SUM(R267:R271)</f>
        <v>0.000864</v>
      </c>
      <c r="S266" s="170"/>
      <c r="T266" s="172" t="n">
        <f aca="false">SUM(T267:T271)</f>
        <v>0</v>
      </c>
      <c r="AR266" s="165" t="s">
        <v>123</v>
      </c>
      <c r="AT266" s="173" t="s">
        <v>73</v>
      </c>
      <c r="AU266" s="173" t="s">
        <v>79</v>
      </c>
      <c r="AY266" s="165" t="s">
        <v>115</v>
      </c>
      <c r="BK266" s="174" t="n">
        <f aca="false">SUM(BK267:BK271)</f>
        <v>0</v>
      </c>
    </row>
    <row r="267" s="27" customFormat="true" ht="21.75" hidden="false" customHeight="true" outlineLevel="0" collapsed="false">
      <c r="A267" s="22"/>
      <c r="B267" s="177"/>
      <c r="C267" s="178" t="s">
        <v>464</v>
      </c>
      <c r="D267" s="178" t="s">
        <v>118</v>
      </c>
      <c r="E267" s="179" t="s">
        <v>465</v>
      </c>
      <c r="F267" s="180" t="s">
        <v>466</v>
      </c>
      <c r="G267" s="181" t="s">
        <v>170</v>
      </c>
      <c r="H267" s="182" t="n">
        <v>3.6</v>
      </c>
      <c r="I267" s="183"/>
      <c r="J267" s="182" t="n">
        <f aca="false">ROUND(I267*H267,3)</f>
        <v>0</v>
      </c>
      <c r="K267" s="184"/>
      <c r="L267" s="23"/>
      <c r="M267" s="185"/>
      <c r="N267" s="186" t="s">
        <v>40</v>
      </c>
      <c r="O267" s="60"/>
      <c r="P267" s="187" t="n">
        <f aca="false">O267*H267</f>
        <v>0</v>
      </c>
      <c r="Q267" s="187" t="n">
        <v>0.00016</v>
      </c>
      <c r="R267" s="187" t="n">
        <f aca="false">Q267*H267</f>
        <v>0.000576</v>
      </c>
      <c r="S267" s="187" t="n">
        <v>0</v>
      </c>
      <c r="T267" s="188" t="n">
        <f aca="false">S267*H267</f>
        <v>0</v>
      </c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R267" s="189" t="s">
        <v>200</v>
      </c>
      <c r="AT267" s="189" t="s">
        <v>118</v>
      </c>
      <c r="AU267" s="189" t="s">
        <v>123</v>
      </c>
      <c r="AY267" s="3" t="s">
        <v>115</v>
      </c>
      <c r="BE267" s="190" t="n">
        <f aca="false">IF(N267="základná",J267,0)</f>
        <v>0</v>
      </c>
      <c r="BF267" s="190" t="n">
        <f aca="false">IF(N267="znížená",J267,0)</f>
        <v>0</v>
      </c>
      <c r="BG267" s="190" t="n">
        <f aca="false">IF(N267="zákl. prenesená",J267,0)</f>
        <v>0</v>
      </c>
      <c r="BH267" s="190" t="n">
        <f aca="false">IF(N267="zníž. prenesená",J267,0)</f>
        <v>0</v>
      </c>
      <c r="BI267" s="190" t="n">
        <f aca="false">IF(N267="nulová",J267,0)</f>
        <v>0</v>
      </c>
      <c r="BJ267" s="3" t="s">
        <v>123</v>
      </c>
      <c r="BK267" s="191" t="n">
        <f aca="false">ROUND(I267*H267,3)</f>
        <v>0</v>
      </c>
      <c r="BL267" s="3" t="s">
        <v>200</v>
      </c>
      <c r="BM267" s="189" t="s">
        <v>467</v>
      </c>
    </row>
    <row r="268" s="27" customFormat="true" ht="21.75" hidden="false" customHeight="true" outlineLevel="0" collapsed="false">
      <c r="A268" s="22"/>
      <c r="B268" s="177"/>
      <c r="C268" s="178" t="s">
        <v>468</v>
      </c>
      <c r="D268" s="178" t="s">
        <v>118</v>
      </c>
      <c r="E268" s="179" t="s">
        <v>469</v>
      </c>
      <c r="F268" s="180" t="s">
        <v>470</v>
      </c>
      <c r="G268" s="181" t="s">
        <v>170</v>
      </c>
      <c r="H268" s="182" t="n">
        <v>3.6</v>
      </c>
      <c r="I268" s="183"/>
      <c r="J268" s="182" t="n">
        <f aca="false">ROUND(I268*H268,3)</f>
        <v>0</v>
      </c>
      <c r="K268" s="184"/>
      <c r="L268" s="23"/>
      <c r="M268" s="185"/>
      <c r="N268" s="186" t="s">
        <v>40</v>
      </c>
      <c r="O268" s="60"/>
      <c r="P268" s="187" t="n">
        <f aca="false">O268*H268</f>
        <v>0</v>
      </c>
      <c r="Q268" s="187" t="n">
        <v>8E-005</v>
      </c>
      <c r="R268" s="187" t="n">
        <f aca="false">Q268*H268</f>
        <v>0.000288</v>
      </c>
      <c r="S268" s="187" t="n">
        <v>0</v>
      </c>
      <c r="T268" s="188" t="n">
        <f aca="false">S268*H268</f>
        <v>0</v>
      </c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R268" s="189" t="s">
        <v>200</v>
      </c>
      <c r="AT268" s="189" t="s">
        <v>118</v>
      </c>
      <c r="AU268" s="189" t="s">
        <v>123</v>
      </c>
      <c r="AY268" s="3" t="s">
        <v>115</v>
      </c>
      <c r="BE268" s="190" t="n">
        <f aca="false">IF(N268="základná",J268,0)</f>
        <v>0</v>
      </c>
      <c r="BF268" s="190" t="n">
        <f aca="false">IF(N268="znížená",J268,0)</f>
        <v>0</v>
      </c>
      <c r="BG268" s="190" t="n">
        <f aca="false">IF(N268="zákl. prenesená",J268,0)</f>
        <v>0</v>
      </c>
      <c r="BH268" s="190" t="n">
        <f aca="false">IF(N268="zníž. prenesená",J268,0)</f>
        <v>0</v>
      </c>
      <c r="BI268" s="190" t="n">
        <f aca="false">IF(N268="nulová",J268,0)</f>
        <v>0</v>
      </c>
      <c r="BJ268" s="3" t="s">
        <v>123</v>
      </c>
      <c r="BK268" s="191" t="n">
        <f aca="false">ROUND(I268*H268,3)</f>
        <v>0</v>
      </c>
      <c r="BL268" s="3" t="s">
        <v>200</v>
      </c>
      <c r="BM268" s="189" t="s">
        <v>471</v>
      </c>
    </row>
    <row r="269" s="221" customFormat="true" ht="10.2" hidden="false" customHeight="false" outlineLevel="0" collapsed="false">
      <c r="B269" s="222"/>
      <c r="D269" s="194" t="s">
        <v>125</v>
      </c>
      <c r="E269" s="223"/>
      <c r="F269" s="224" t="s">
        <v>472</v>
      </c>
      <c r="H269" s="223"/>
      <c r="I269" s="225"/>
      <c r="L269" s="222"/>
      <c r="M269" s="226"/>
      <c r="N269" s="227"/>
      <c r="O269" s="227"/>
      <c r="P269" s="227"/>
      <c r="Q269" s="227"/>
      <c r="R269" s="227"/>
      <c r="S269" s="227"/>
      <c r="T269" s="228"/>
      <c r="AT269" s="223" t="s">
        <v>125</v>
      </c>
      <c r="AU269" s="223" t="s">
        <v>123</v>
      </c>
      <c r="AV269" s="221" t="s">
        <v>79</v>
      </c>
      <c r="AW269" s="221" t="s">
        <v>29</v>
      </c>
      <c r="AX269" s="221" t="s">
        <v>74</v>
      </c>
      <c r="AY269" s="223" t="s">
        <v>115</v>
      </c>
    </row>
    <row r="270" s="192" customFormat="true" ht="10.2" hidden="false" customHeight="false" outlineLevel="0" collapsed="false">
      <c r="B270" s="193"/>
      <c r="D270" s="194" t="s">
        <v>125</v>
      </c>
      <c r="E270" s="195"/>
      <c r="F270" s="196" t="s">
        <v>473</v>
      </c>
      <c r="H270" s="197" t="n">
        <v>3.6</v>
      </c>
      <c r="I270" s="198"/>
      <c r="L270" s="193"/>
      <c r="M270" s="199"/>
      <c r="N270" s="200"/>
      <c r="O270" s="200"/>
      <c r="P270" s="200"/>
      <c r="Q270" s="200"/>
      <c r="R270" s="200"/>
      <c r="S270" s="200"/>
      <c r="T270" s="201"/>
      <c r="AT270" s="195" t="s">
        <v>125</v>
      </c>
      <c r="AU270" s="195" t="s">
        <v>123</v>
      </c>
      <c r="AV270" s="192" t="s">
        <v>123</v>
      </c>
      <c r="AW270" s="192" t="s">
        <v>29</v>
      </c>
      <c r="AX270" s="192" t="s">
        <v>74</v>
      </c>
      <c r="AY270" s="195" t="s">
        <v>115</v>
      </c>
    </row>
    <row r="271" s="202" customFormat="true" ht="10.2" hidden="false" customHeight="false" outlineLevel="0" collapsed="false">
      <c r="B271" s="203"/>
      <c r="D271" s="194" t="s">
        <v>125</v>
      </c>
      <c r="E271" s="204"/>
      <c r="F271" s="205" t="s">
        <v>128</v>
      </c>
      <c r="H271" s="206" t="n">
        <v>3.6</v>
      </c>
      <c r="I271" s="207"/>
      <c r="L271" s="203"/>
      <c r="M271" s="208"/>
      <c r="N271" s="209"/>
      <c r="O271" s="209"/>
      <c r="P271" s="209"/>
      <c r="Q271" s="209"/>
      <c r="R271" s="209"/>
      <c r="S271" s="209"/>
      <c r="T271" s="210"/>
      <c r="AT271" s="204" t="s">
        <v>125</v>
      </c>
      <c r="AU271" s="204" t="s">
        <v>123</v>
      </c>
      <c r="AV271" s="202" t="s">
        <v>122</v>
      </c>
      <c r="AW271" s="202" t="s">
        <v>29</v>
      </c>
      <c r="AX271" s="202" t="s">
        <v>79</v>
      </c>
      <c r="AY271" s="204" t="s">
        <v>115</v>
      </c>
    </row>
    <row r="272" s="163" customFormat="true" ht="22.95" hidden="false" customHeight="true" outlineLevel="0" collapsed="false">
      <c r="B272" s="164"/>
      <c r="D272" s="165" t="s">
        <v>73</v>
      </c>
      <c r="E272" s="175" t="s">
        <v>474</v>
      </c>
      <c r="F272" s="175" t="s">
        <v>475</v>
      </c>
      <c r="I272" s="167"/>
      <c r="J272" s="176" t="n">
        <f aca="false">BK272</f>
        <v>0</v>
      </c>
      <c r="L272" s="164"/>
      <c r="M272" s="169"/>
      <c r="N272" s="170"/>
      <c r="O272" s="170"/>
      <c r="P272" s="171" t="n">
        <f aca="false">SUM(P273:P283)</f>
        <v>0</v>
      </c>
      <c r="Q272" s="170"/>
      <c r="R272" s="171" t="n">
        <f aca="false">SUM(R273:R283)</f>
        <v>0.17092225</v>
      </c>
      <c r="S272" s="170"/>
      <c r="T272" s="172" t="n">
        <f aca="false">SUM(T273:T283)</f>
        <v>0</v>
      </c>
      <c r="AR272" s="165" t="s">
        <v>123</v>
      </c>
      <c r="AT272" s="173" t="s">
        <v>73</v>
      </c>
      <c r="AU272" s="173" t="s">
        <v>79</v>
      </c>
      <c r="AY272" s="165" t="s">
        <v>115</v>
      </c>
      <c r="BK272" s="174" t="n">
        <f aca="false">SUM(BK273:BK283)</f>
        <v>0</v>
      </c>
    </row>
    <row r="273" s="27" customFormat="true" ht="21.75" hidden="false" customHeight="true" outlineLevel="0" collapsed="false">
      <c r="A273" s="22"/>
      <c r="B273" s="177"/>
      <c r="C273" s="178" t="s">
        <v>476</v>
      </c>
      <c r="D273" s="178" t="s">
        <v>118</v>
      </c>
      <c r="E273" s="179" t="s">
        <v>477</v>
      </c>
      <c r="F273" s="180" t="s">
        <v>478</v>
      </c>
      <c r="G273" s="181" t="s">
        <v>170</v>
      </c>
      <c r="H273" s="182" t="n">
        <v>236.045</v>
      </c>
      <c r="I273" s="183"/>
      <c r="J273" s="182" t="n">
        <f aca="false">ROUND(I273*H273,3)</f>
        <v>0</v>
      </c>
      <c r="K273" s="184"/>
      <c r="L273" s="23"/>
      <c r="M273" s="185"/>
      <c r="N273" s="186" t="s">
        <v>40</v>
      </c>
      <c r="O273" s="60"/>
      <c r="P273" s="187" t="n">
        <f aca="false">O273*H273</f>
        <v>0</v>
      </c>
      <c r="Q273" s="187" t="n">
        <v>0.00018</v>
      </c>
      <c r="R273" s="187" t="n">
        <f aca="false">Q273*H273</f>
        <v>0.0424881</v>
      </c>
      <c r="S273" s="187" t="n">
        <v>0</v>
      </c>
      <c r="T273" s="188" t="n">
        <f aca="false">S273*H273</f>
        <v>0</v>
      </c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R273" s="189" t="s">
        <v>200</v>
      </c>
      <c r="AT273" s="189" t="s">
        <v>118</v>
      </c>
      <c r="AU273" s="189" t="s">
        <v>123</v>
      </c>
      <c r="AY273" s="3" t="s">
        <v>115</v>
      </c>
      <c r="BE273" s="190" t="n">
        <f aca="false">IF(N273="základná",J273,0)</f>
        <v>0</v>
      </c>
      <c r="BF273" s="190" t="n">
        <f aca="false">IF(N273="znížená",J273,0)</f>
        <v>0</v>
      </c>
      <c r="BG273" s="190" t="n">
        <f aca="false">IF(N273="zákl. prenesená",J273,0)</f>
        <v>0</v>
      </c>
      <c r="BH273" s="190" t="n">
        <f aca="false">IF(N273="zníž. prenesená",J273,0)</f>
        <v>0</v>
      </c>
      <c r="BI273" s="190" t="n">
        <f aca="false">IF(N273="nulová",J273,0)</f>
        <v>0</v>
      </c>
      <c r="BJ273" s="3" t="s">
        <v>123</v>
      </c>
      <c r="BK273" s="191" t="n">
        <f aca="false">ROUND(I273*H273,3)</f>
        <v>0</v>
      </c>
      <c r="BL273" s="3" t="s">
        <v>200</v>
      </c>
      <c r="BM273" s="189" t="s">
        <v>479</v>
      </c>
    </row>
    <row r="274" s="221" customFormat="true" ht="10.2" hidden="false" customHeight="false" outlineLevel="0" collapsed="false">
      <c r="B274" s="222"/>
      <c r="D274" s="194" t="s">
        <v>125</v>
      </c>
      <c r="E274" s="223"/>
      <c r="F274" s="224" t="s">
        <v>480</v>
      </c>
      <c r="H274" s="223"/>
      <c r="I274" s="225"/>
      <c r="L274" s="222"/>
      <c r="M274" s="226"/>
      <c r="N274" s="227"/>
      <c r="O274" s="227"/>
      <c r="P274" s="227"/>
      <c r="Q274" s="227"/>
      <c r="R274" s="227"/>
      <c r="S274" s="227"/>
      <c r="T274" s="228"/>
      <c r="AT274" s="223" t="s">
        <v>125</v>
      </c>
      <c r="AU274" s="223" t="s">
        <v>123</v>
      </c>
      <c r="AV274" s="221" t="s">
        <v>79</v>
      </c>
      <c r="AW274" s="221" t="s">
        <v>29</v>
      </c>
      <c r="AX274" s="221" t="s">
        <v>74</v>
      </c>
      <c r="AY274" s="223" t="s">
        <v>115</v>
      </c>
    </row>
    <row r="275" s="192" customFormat="true" ht="10.2" hidden="false" customHeight="false" outlineLevel="0" collapsed="false">
      <c r="B275" s="193"/>
      <c r="D275" s="194" t="s">
        <v>125</v>
      </c>
      <c r="E275" s="195"/>
      <c r="F275" s="196" t="s">
        <v>461</v>
      </c>
      <c r="H275" s="197" t="n">
        <v>95.32</v>
      </c>
      <c r="I275" s="198"/>
      <c r="L275" s="193"/>
      <c r="M275" s="199"/>
      <c r="N275" s="200"/>
      <c r="O275" s="200"/>
      <c r="P275" s="200"/>
      <c r="Q275" s="200"/>
      <c r="R275" s="200"/>
      <c r="S275" s="200"/>
      <c r="T275" s="201"/>
      <c r="AT275" s="195" t="s">
        <v>125</v>
      </c>
      <c r="AU275" s="195" t="s">
        <v>123</v>
      </c>
      <c r="AV275" s="192" t="s">
        <v>123</v>
      </c>
      <c r="AW275" s="192" t="s">
        <v>29</v>
      </c>
      <c r="AX275" s="192" t="s">
        <v>74</v>
      </c>
      <c r="AY275" s="195" t="s">
        <v>115</v>
      </c>
    </row>
    <row r="276" s="192" customFormat="true" ht="10.2" hidden="false" customHeight="false" outlineLevel="0" collapsed="false">
      <c r="B276" s="193"/>
      <c r="D276" s="194" t="s">
        <v>125</v>
      </c>
      <c r="E276" s="195"/>
      <c r="F276" s="196" t="s">
        <v>481</v>
      </c>
      <c r="H276" s="197" t="n">
        <v>140.725</v>
      </c>
      <c r="I276" s="198"/>
      <c r="L276" s="193"/>
      <c r="M276" s="199"/>
      <c r="N276" s="200"/>
      <c r="O276" s="200"/>
      <c r="P276" s="200"/>
      <c r="Q276" s="200"/>
      <c r="R276" s="200"/>
      <c r="S276" s="200"/>
      <c r="T276" s="201"/>
      <c r="AT276" s="195" t="s">
        <v>125</v>
      </c>
      <c r="AU276" s="195" t="s">
        <v>123</v>
      </c>
      <c r="AV276" s="192" t="s">
        <v>123</v>
      </c>
      <c r="AW276" s="192" t="s">
        <v>29</v>
      </c>
      <c r="AX276" s="192" t="s">
        <v>74</v>
      </c>
      <c r="AY276" s="195" t="s">
        <v>115</v>
      </c>
    </row>
    <row r="277" s="202" customFormat="true" ht="10.2" hidden="false" customHeight="false" outlineLevel="0" collapsed="false">
      <c r="B277" s="203"/>
      <c r="D277" s="194" t="s">
        <v>125</v>
      </c>
      <c r="E277" s="204"/>
      <c r="F277" s="205" t="s">
        <v>128</v>
      </c>
      <c r="H277" s="206" t="n">
        <v>236.045</v>
      </c>
      <c r="I277" s="207"/>
      <c r="L277" s="203"/>
      <c r="M277" s="208"/>
      <c r="N277" s="209"/>
      <c r="O277" s="209"/>
      <c r="P277" s="209"/>
      <c r="Q277" s="209"/>
      <c r="R277" s="209"/>
      <c r="S277" s="209"/>
      <c r="T277" s="210"/>
      <c r="AT277" s="204" t="s">
        <v>125</v>
      </c>
      <c r="AU277" s="204" t="s">
        <v>123</v>
      </c>
      <c r="AV277" s="202" t="s">
        <v>122</v>
      </c>
      <c r="AW277" s="202" t="s">
        <v>29</v>
      </c>
      <c r="AX277" s="202" t="s">
        <v>79</v>
      </c>
      <c r="AY277" s="204" t="s">
        <v>115</v>
      </c>
    </row>
    <row r="278" s="27" customFormat="true" ht="21.75" hidden="false" customHeight="true" outlineLevel="0" collapsed="false">
      <c r="A278" s="22"/>
      <c r="B278" s="177"/>
      <c r="C278" s="178" t="s">
        <v>482</v>
      </c>
      <c r="D278" s="178" t="s">
        <v>118</v>
      </c>
      <c r="E278" s="179" t="s">
        <v>483</v>
      </c>
      <c r="F278" s="180" t="s">
        <v>484</v>
      </c>
      <c r="G278" s="181" t="s">
        <v>170</v>
      </c>
      <c r="H278" s="182" t="n">
        <v>116.62</v>
      </c>
      <c r="I278" s="183"/>
      <c r="J278" s="182" t="n">
        <f aca="false">ROUND(I278*H278,3)</f>
        <v>0</v>
      </c>
      <c r="K278" s="184"/>
      <c r="L278" s="23"/>
      <c r="M278" s="185"/>
      <c r="N278" s="186" t="s">
        <v>40</v>
      </c>
      <c r="O278" s="60"/>
      <c r="P278" s="187" t="n">
        <f aca="false">O278*H278</f>
        <v>0</v>
      </c>
      <c r="Q278" s="187" t="n">
        <v>0.00015</v>
      </c>
      <c r="R278" s="187" t="n">
        <f aca="false">Q278*H278</f>
        <v>0.017493</v>
      </c>
      <c r="S278" s="187" t="n">
        <v>0</v>
      </c>
      <c r="T278" s="188" t="n">
        <f aca="false">S278*H278</f>
        <v>0</v>
      </c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R278" s="189" t="s">
        <v>200</v>
      </c>
      <c r="AT278" s="189" t="s">
        <v>118</v>
      </c>
      <c r="AU278" s="189" t="s">
        <v>123</v>
      </c>
      <c r="AY278" s="3" t="s">
        <v>115</v>
      </c>
      <c r="BE278" s="190" t="n">
        <f aca="false">IF(N278="základná",J278,0)</f>
        <v>0</v>
      </c>
      <c r="BF278" s="190" t="n">
        <f aca="false">IF(N278="znížená",J278,0)</f>
        <v>0</v>
      </c>
      <c r="BG278" s="190" t="n">
        <f aca="false">IF(N278="zákl. prenesená",J278,0)</f>
        <v>0</v>
      </c>
      <c r="BH278" s="190" t="n">
        <f aca="false">IF(N278="zníž. prenesená",J278,0)</f>
        <v>0</v>
      </c>
      <c r="BI278" s="190" t="n">
        <f aca="false">IF(N278="nulová",J278,0)</f>
        <v>0</v>
      </c>
      <c r="BJ278" s="3" t="s">
        <v>123</v>
      </c>
      <c r="BK278" s="191" t="n">
        <f aca="false">ROUND(I278*H278,3)</f>
        <v>0</v>
      </c>
      <c r="BL278" s="3" t="s">
        <v>200</v>
      </c>
      <c r="BM278" s="189" t="s">
        <v>485</v>
      </c>
    </row>
    <row r="279" s="221" customFormat="true" ht="10.2" hidden="false" customHeight="false" outlineLevel="0" collapsed="false">
      <c r="B279" s="222"/>
      <c r="D279" s="194" t="s">
        <v>125</v>
      </c>
      <c r="E279" s="223"/>
      <c r="F279" s="224" t="s">
        <v>480</v>
      </c>
      <c r="H279" s="223"/>
      <c r="I279" s="225"/>
      <c r="L279" s="222"/>
      <c r="M279" s="226"/>
      <c r="N279" s="227"/>
      <c r="O279" s="227"/>
      <c r="P279" s="227"/>
      <c r="Q279" s="227"/>
      <c r="R279" s="227"/>
      <c r="S279" s="227"/>
      <c r="T279" s="228"/>
      <c r="AT279" s="223" t="s">
        <v>125</v>
      </c>
      <c r="AU279" s="223" t="s">
        <v>123</v>
      </c>
      <c r="AV279" s="221" t="s">
        <v>79</v>
      </c>
      <c r="AW279" s="221" t="s">
        <v>29</v>
      </c>
      <c r="AX279" s="221" t="s">
        <v>74</v>
      </c>
      <c r="AY279" s="223" t="s">
        <v>115</v>
      </c>
    </row>
    <row r="280" s="192" customFormat="true" ht="10.2" hidden="false" customHeight="false" outlineLevel="0" collapsed="false">
      <c r="B280" s="193"/>
      <c r="D280" s="194" t="s">
        <v>125</v>
      </c>
      <c r="E280" s="195"/>
      <c r="F280" s="196" t="s">
        <v>486</v>
      </c>
      <c r="H280" s="197" t="n">
        <v>19.5</v>
      </c>
      <c r="I280" s="198"/>
      <c r="L280" s="193"/>
      <c r="M280" s="199"/>
      <c r="N280" s="200"/>
      <c r="O280" s="200"/>
      <c r="P280" s="200"/>
      <c r="Q280" s="200"/>
      <c r="R280" s="200"/>
      <c r="S280" s="200"/>
      <c r="T280" s="201"/>
      <c r="AT280" s="195" t="s">
        <v>125</v>
      </c>
      <c r="AU280" s="195" t="s">
        <v>123</v>
      </c>
      <c r="AV280" s="192" t="s">
        <v>123</v>
      </c>
      <c r="AW280" s="192" t="s">
        <v>29</v>
      </c>
      <c r="AX280" s="192" t="s">
        <v>74</v>
      </c>
      <c r="AY280" s="195" t="s">
        <v>115</v>
      </c>
    </row>
    <row r="281" s="192" customFormat="true" ht="10.2" hidden="false" customHeight="false" outlineLevel="0" collapsed="false">
      <c r="B281" s="193"/>
      <c r="D281" s="194" t="s">
        <v>125</v>
      </c>
      <c r="E281" s="195"/>
      <c r="F281" s="196" t="s">
        <v>444</v>
      </c>
      <c r="H281" s="197" t="n">
        <v>97.12</v>
      </c>
      <c r="I281" s="198"/>
      <c r="L281" s="193"/>
      <c r="M281" s="199"/>
      <c r="N281" s="200"/>
      <c r="O281" s="200"/>
      <c r="P281" s="200"/>
      <c r="Q281" s="200"/>
      <c r="R281" s="200"/>
      <c r="S281" s="200"/>
      <c r="T281" s="201"/>
      <c r="AT281" s="195" t="s">
        <v>125</v>
      </c>
      <c r="AU281" s="195" t="s">
        <v>123</v>
      </c>
      <c r="AV281" s="192" t="s">
        <v>123</v>
      </c>
      <c r="AW281" s="192" t="s">
        <v>29</v>
      </c>
      <c r="AX281" s="192" t="s">
        <v>74</v>
      </c>
      <c r="AY281" s="195" t="s">
        <v>115</v>
      </c>
    </row>
    <row r="282" s="202" customFormat="true" ht="10.2" hidden="false" customHeight="false" outlineLevel="0" collapsed="false">
      <c r="B282" s="203"/>
      <c r="D282" s="194" t="s">
        <v>125</v>
      </c>
      <c r="E282" s="204"/>
      <c r="F282" s="205" t="s">
        <v>128</v>
      </c>
      <c r="H282" s="206" t="n">
        <v>116.62</v>
      </c>
      <c r="I282" s="207"/>
      <c r="L282" s="203"/>
      <c r="M282" s="208"/>
      <c r="N282" s="209"/>
      <c r="O282" s="209"/>
      <c r="P282" s="209"/>
      <c r="Q282" s="209"/>
      <c r="R282" s="209"/>
      <c r="S282" s="209"/>
      <c r="T282" s="210"/>
      <c r="AT282" s="204" t="s">
        <v>125</v>
      </c>
      <c r="AU282" s="204" t="s">
        <v>123</v>
      </c>
      <c r="AV282" s="202" t="s">
        <v>122</v>
      </c>
      <c r="AW282" s="202" t="s">
        <v>29</v>
      </c>
      <c r="AX282" s="202" t="s">
        <v>79</v>
      </c>
      <c r="AY282" s="204" t="s">
        <v>115</v>
      </c>
    </row>
    <row r="283" s="27" customFormat="true" ht="21.75" hidden="false" customHeight="true" outlineLevel="0" collapsed="false">
      <c r="A283" s="22"/>
      <c r="B283" s="177"/>
      <c r="C283" s="178" t="s">
        <v>487</v>
      </c>
      <c r="D283" s="178" t="s">
        <v>118</v>
      </c>
      <c r="E283" s="179" t="s">
        <v>488</v>
      </c>
      <c r="F283" s="180" t="s">
        <v>489</v>
      </c>
      <c r="G283" s="181" t="s">
        <v>170</v>
      </c>
      <c r="H283" s="182" t="n">
        <v>236.045</v>
      </c>
      <c r="I283" s="183"/>
      <c r="J283" s="182" t="n">
        <f aca="false">ROUND(I283*H283,3)</f>
        <v>0</v>
      </c>
      <c r="K283" s="184"/>
      <c r="L283" s="23"/>
      <c r="M283" s="229"/>
      <c r="N283" s="230" t="s">
        <v>40</v>
      </c>
      <c r="O283" s="231"/>
      <c r="P283" s="232" t="n">
        <f aca="false">O283*H283</f>
        <v>0</v>
      </c>
      <c r="Q283" s="232" t="n">
        <v>0.00047</v>
      </c>
      <c r="R283" s="232" t="n">
        <f aca="false">Q283*H283</f>
        <v>0.11094115</v>
      </c>
      <c r="S283" s="232" t="n">
        <v>0</v>
      </c>
      <c r="T283" s="233" t="n">
        <f aca="false">S283*H283</f>
        <v>0</v>
      </c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R283" s="189" t="s">
        <v>200</v>
      </c>
      <c r="AT283" s="189" t="s">
        <v>118</v>
      </c>
      <c r="AU283" s="189" t="s">
        <v>123</v>
      </c>
      <c r="AY283" s="3" t="s">
        <v>115</v>
      </c>
      <c r="BE283" s="190" t="n">
        <f aca="false">IF(N283="základná",J283,0)</f>
        <v>0</v>
      </c>
      <c r="BF283" s="190" t="n">
        <f aca="false">IF(N283="znížená",J283,0)</f>
        <v>0</v>
      </c>
      <c r="BG283" s="190" t="n">
        <f aca="false">IF(N283="zákl. prenesená",J283,0)</f>
        <v>0</v>
      </c>
      <c r="BH283" s="190" t="n">
        <f aca="false">IF(N283="zníž. prenesená",J283,0)</f>
        <v>0</v>
      </c>
      <c r="BI283" s="190" t="n">
        <f aca="false">IF(N283="nulová",J283,0)</f>
        <v>0</v>
      </c>
      <c r="BJ283" s="3" t="s">
        <v>123</v>
      </c>
      <c r="BK283" s="191" t="n">
        <f aca="false">ROUND(I283*H283,3)</f>
        <v>0</v>
      </c>
      <c r="BL283" s="3" t="s">
        <v>200</v>
      </c>
      <c r="BM283" s="189" t="s">
        <v>490</v>
      </c>
    </row>
    <row r="284" customFormat="false" ht="6.9" hidden="false" customHeight="true" outlineLevel="0" collapsed="false">
      <c r="A284" s="22"/>
      <c r="B284" s="44"/>
      <c r="C284" s="45"/>
      <c r="D284" s="45"/>
      <c r="E284" s="45"/>
      <c r="F284" s="45"/>
      <c r="G284" s="45"/>
      <c r="H284" s="45"/>
      <c r="I284" s="131"/>
      <c r="J284" s="45"/>
      <c r="K284" s="45"/>
      <c r="L284" s="23"/>
      <c r="M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</row>
  </sheetData>
  <autoFilter ref="C125:K283"/>
  <mergeCells count="6">
    <mergeCell ref="L2:V2"/>
    <mergeCell ref="E7:H7"/>
    <mergeCell ref="E16:H16"/>
    <mergeCell ref="E25:H25"/>
    <mergeCell ref="E85:H85"/>
    <mergeCell ref="E118:H118"/>
  </mergeCells>
  <printOptions headings="false" gridLines="false" gridLinesSet="true" horizontalCentered="false" verticalCentered="false"/>
  <pageMargins left="0.39375" right="0.39375" top="0.39375" bottom="0.39375" header="0.511805555555555" footer="0"/>
  <pageSetup paperSize="9" scale="100" firstPageNumber="0" fitToWidth="1" fitToHeight="10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LibreOffice/5.1.0.3$Windows_x86 LibreOffice_project/5e3e00a007d9b3b6efb6797a8b8e57b51ab1f737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2020-10-16T09:39:44Z</dcterms:created>
  <dc:creator>PC-JANOSIKOVAG\uzivatel</dc:creator>
  <dc:description/>
  <dc:language>sk-SK</dc:language>
  <cp:lastModifiedBy>Branislav Bernátek</cp:lastModifiedBy>
  <dcterms:modified xsi:type="dcterms:W3CDTF">2020-10-16T11:51:54Z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